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663EC4E-C218-43D8-9B16-CC512DF6C872}" xr6:coauthVersionLast="47" xr6:coauthVersionMax="47" xr10:uidLastSave="{00000000-0000-0000-0000-000000000000}"/>
  <bookViews>
    <workbookView xWindow="-120" yWindow="-120" windowWidth="19440" windowHeight="11520" xr2:uid="{82DCEE47-324C-4F29-927E-1094AEAA6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J24" i="1"/>
  <c r="D24" i="1"/>
  <c r="I5" i="1"/>
  <c r="I9" i="1"/>
  <c r="I8" i="1"/>
  <c r="I13" i="1"/>
  <c r="I10" i="1"/>
  <c r="I6" i="1"/>
  <c r="I17" i="1"/>
  <c r="K17" i="1" s="1"/>
  <c r="I7" i="1"/>
  <c r="I14" i="1"/>
  <c r="I16" i="1"/>
  <c r="I18" i="1"/>
  <c r="K18" i="1" s="1"/>
  <c r="I11" i="1"/>
  <c r="I20" i="1"/>
  <c r="I12" i="1"/>
  <c r="I23" i="1"/>
  <c r="I22" i="1"/>
  <c r="I15" i="1"/>
  <c r="I19" i="1"/>
  <c r="I21" i="1"/>
  <c r="K21" i="1" s="1"/>
  <c r="K15" i="1" l="1"/>
  <c r="K10" i="1"/>
  <c r="K8" i="1"/>
  <c r="K11" i="1"/>
  <c r="K13" i="1"/>
  <c r="K12" i="1"/>
  <c r="K6" i="1"/>
  <c r="K9" i="1"/>
  <c r="K23" i="1"/>
  <c r="K22" i="1"/>
  <c r="K19" i="1"/>
  <c r="K14" i="1"/>
  <c r="K20" i="1"/>
  <c r="K5" i="1"/>
  <c r="K7" i="1"/>
  <c r="K16" i="1"/>
  <c r="I24" i="1"/>
  <c r="K25" i="1" s="1"/>
  <c r="K29" i="1" l="1"/>
  <c r="K27" i="1"/>
  <c r="K26" i="1"/>
  <c r="L10" i="1" l="1"/>
  <c r="L15" i="1"/>
  <c r="L16" i="1"/>
  <c r="L8" i="1"/>
  <c r="L23" i="1"/>
  <c r="L7" i="1"/>
  <c r="L5" i="1"/>
  <c r="L20" i="1"/>
  <c r="L13" i="1"/>
  <c r="L22" i="1"/>
  <c r="L6" i="1"/>
  <c r="L19" i="1"/>
  <c r="L18" i="1"/>
  <c r="L14" i="1"/>
  <c r="L9" i="1"/>
  <c r="L12" i="1"/>
  <c r="L17" i="1"/>
  <c r="L21" i="1"/>
  <c r="L11" i="1"/>
  <c r="K28" i="1" l="1"/>
  <c r="L24" i="1"/>
</calcChain>
</file>

<file path=xl/sharedStrings.xml><?xml version="1.0" encoding="utf-8"?>
<sst xmlns="http://schemas.openxmlformats.org/spreadsheetml/2006/main" count="104" uniqueCount="71">
  <si>
    <t>Description: Commercial property in rural or low traffic and/or depressed business areas of Saginaw County</t>
  </si>
  <si>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</si>
  <si>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</si>
  <si>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</si>
  <si>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</si>
  <si>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</si>
  <si>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</si>
  <si>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</si>
  <si>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Land + Yard</t>
  </si>
  <si>
    <t>Bldg. Residual</t>
  </si>
  <si>
    <t>Cost Man. $</t>
  </si>
  <si>
    <t>E.C.F.</t>
  </si>
  <si>
    <t>Dev. by Mean (%)</t>
  </si>
  <si>
    <t>Other Parcels in Sale</t>
  </si>
  <si>
    <t>Property Class</t>
  </si>
  <si>
    <t>WD</t>
  </si>
  <si>
    <t>03-ARM'S LENGTH</t>
  </si>
  <si>
    <t>MLC</t>
  </si>
  <si>
    <t>90-50-0-19-6000-000</t>
  </si>
  <si>
    <t>400 N 14TH</t>
  </si>
  <si>
    <t>28-12-3-30-4001-000</t>
  </si>
  <si>
    <t>12025 GRATIOT</t>
  </si>
  <si>
    <t>24-10-3-07-4020-000</t>
  </si>
  <si>
    <t>9945 S GRAHAM</t>
  </si>
  <si>
    <t>92-00-2-09-9000-000</t>
  </si>
  <si>
    <t>216 N BATES</t>
  </si>
  <si>
    <t>92-10-4-33-3000-200</t>
  </si>
  <si>
    <t>2224 VETERANS MEMORIAL</t>
  </si>
  <si>
    <t>20-09-4-21-1002-005</t>
  </si>
  <si>
    <t>4179 PEET</t>
  </si>
  <si>
    <t>29-13-3-25-3002-002</t>
  </si>
  <si>
    <t>6230 HACKETT</t>
  </si>
  <si>
    <t>11-12-4-05-0990-006</t>
  </si>
  <si>
    <t>2800 N MICHIGAN</t>
  </si>
  <si>
    <t>26-11-3-32-2011-005</t>
  </si>
  <si>
    <t>7226 S GRAHAM</t>
  </si>
  <si>
    <t>26-11-3-04-3021-000</t>
  </si>
  <si>
    <t>10950 SWAN CREEK</t>
  </si>
  <si>
    <t>19-MULTI PARCEL ARM'S LENGTH</t>
  </si>
  <si>
    <t>26-11-3-04-3021-001</t>
  </si>
  <si>
    <t>22-12-2-28-3006-000</t>
  </si>
  <si>
    <t>16575 GRATIOT</t>
  </si>
  <si>
    <t>09-11-5-16-0241-700</t>
  </si>
  <si>
    <t>4342 WILLIAMSON</t>
  </si>
  <si>
    <t>26-11-3-20-1006-010</t>
  </si>
  <si>
    <t>5401 S GRAHAM</t>
  </si>
  <si>
    <t>09-11-5-09-2022-000</t>
  </si>
  <si>
    <t>5710 DIXIE</t>
  </si>
  <si>
    <t>11-12-4-05-0273-000</t>
  </si>
  <si>
    <t>3510 MADISON</t>
  </si>
  <si>
    <t>22-12-2-26-2005-001</t>
  </si>
  <si>
    <t>14816 GRATIOT</t>
  </si>
  <si>
    <t>10-12-5-21-3057-003</t>
  </si>
  <si>
    <t>600 S OUTER</t>
  </si>
  <si>
    <t>11-12-4-01-1042-001</t>
  </si>
  <si>
    <t>4778 N MICHIGAN</t>
  </si>
  <si>
    <t>31-SPLIT IMPROVED</t>
  </si>
  <si>
    <t>05-10-6-06-2015-000</t>
  </si>
  <si>
    <t>8010 DIXIE</t>
  </si>
  <si>
    <t>Totals:</t>
  </si>
  <si>
    <t>E.C.F. =&gt;</t>
  </si>
  <si>
    <t>Ave. E.C.F. =&gt;</t>
  </si>
  <si>
    <t>2023 Spaulding Township Commercial ECF Analysis</t>
  </si>
  <si>
    <t>Conclustion:  Calculated ECF is .836.  Use .825 for 2024.</t>
  </si>
  <si>
    <t>Std. Dev.=</t>
  </si>
  <si>
    <t>Ave. Dev.=</t>
  </si>
  <si>
    <t>Median=</t>
  </si>
  <si>
    <t>Sales in the following units:   05-BIRCH RUN, 09-BRIDGEPORT, 10-BUENA VIST, 11-CARROLLTON, 20-MAPLE GROVE, 22-RICHLAND, 24-RICHLAND, 26-SWAN CREEK, 28-THOMAS, 29-TITTABAWASSEE, 90-CITY OF SAGINAW</t>
  </si>
  <si>
    <t>ECF of .816 will be used.</t>
  </si>
  <si>
    <t>.</t>
  </si>
  <si>
    <t>DC20:O30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</si>
</sst>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#0.000_);[Red]\(#0.000\)"/>
    <numFmt numFmtId="166" formatCode="#0.0000_);[Red]\(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164" fontId="4" fillId="0" borderId="0" xfId="0" applyNumberFormat="1" applyFont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6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3" borderId="1" xfId="0" applyFont="1" applyFill="1" applyBorder="1"/>
    <xf numFmtId="164" fontId="6" fillId="3" borderId="1" xfId="0" applyNumberFormat="1" applyFont="1" applyFill="1" applyBorder="1"/>
    <xf numFmtId="6" fontId="6" fillId="3" borderId="1" xfId="0" applyNumberFormat="1" applyFont="1" applyFill="1" applyBorder="1"/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6" fontId="6" fillId="3" borderId="0" xfId="0" applyNumberFormat="1" applyFont="1" applyFill="1"/>
    <xf numFmtId="165" fontId="6" fillId="3" borderId="0" xfId="0" applyNumberFormat="1" applyFont="1" applyFill="1"/>
    <xf numFmtId="166" fontId="6" fillId="3" borderId="0" xfId="0" applyNumberFormat="1" applyFont="1" applyFill="1"/>
    <xf numFmtId="0" fontId="6" fillId="3" borderId="2" xfId="0" applyFont="1" applyFill="1" applyBorder="1"/>
    <xf numFmtId="164" fontId="6" fillId="3" borderId="2" xfId="0" applyNumberFormat="1" applyFont="1" applyFill="1" applyBorder="1"/>
    <xf numFmtId="6" fontId="6" fillId="3" borderId="2" xfId="0" applyNumberFormat="1" applyFont="1" applyFill="1" applyBorder="1"/>
    <xf numFmtId="166" fontId="6" fillId="3" borderId="2" xfId="0" applyNumberFormat="1" applyFont="1" applyFill="1" applyBorder="1"/>
    <xf numFmtId="6" fontId="0" fillId="0" borderId="0" xfId="0" applyNumberFormat="1" applyAlignment="1">
      <alignment horizontal="right"/>
    </xf>
    <xf numFmtId="165" fontId="6" fillId="3" borderId="2" xfId="0" applyNumberFormat="1" applyFont="1" applyFill="1" applyBorder="1"/>
    <xf numFmtId="6" fontId="7" fillId="0" borderId="0" xfId="0" applyNumberFormat="1" applyFont="1" applyAlignment="1">
      <alignment horizontal="left"/>
    </xf>
    <xf numFmtId="165" fontId="6" fillId="0" borderId="0" xfId="0" applyNumberFormat="1" applyFont="1"/>
    <xf numFmtId="6" fontId="6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0" fontId="7" fillId="4" borderId="0" xfId="0" applyFont="1" applyFill="1"/>
  </cellXfs>
  <cellStyles count="2">
    <cellStyle name="Comma 2" xfId="1" xr:uid="{CA01FC61-2719-491F-95AF-6A192278FDD7}"/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6422-EE76-44C6-A918-911755F2934B}">
  <sheetPr>
    <pageSetUpPr fitToPage="1"/>
  </sheetPr>
  <dimension ref="A1:AY30"/>
  <sheetViews>
    <sheetView tabSelected="1" topLeftCell="A15" workbookViewId="0">
      <selection activeCell="O30" sqref="A1:O30"/>
    </sheetView>
  </sheetViews>
  <sheetFormatPr defaultRowHeight="15" x14ac:dyDescent="0.25"/>
  <cols>
    <col min="1" max="1" width="21.7109375" customWidth="1"/>
    <col min="2" max="2" width="25.7109375" customWidth="1"/>
    <col min="3" max="3" width="9.28515625" bestFit="1" customWidth="1"/>
    <col min="4" max="4" width="10.85546875" bestFit="1" customWidth="1"/>
    <col min="5" max="5" width="5.5703125" bestFit="1" customWidth="1"/>
    <col min="6" max="6" width="30.140625" bestFit="1" customWidth="1"/>
    <col min="7" max="7" width="10.85546875" bestFit="1" customWidth="1"/>
    <col min="8" max="8" width="11" bestFit="1" customWidth="1"/>
    <col min="9" max="9" width="19.85546875" bestFit="1" customWidth="1"/>
    <col min="10" max="10" width="16.28515625" bestFit="1" customWidth="1"/>
    <col min="11" max="11" width="8.28515625" bestFit="1" customWidth="1"/>
    <col min="12" max="12" width="18.85546875" bestFit="1" customWidth="1"/>
    <col min="13" max="13" width="19.42578125" bestFit="1" customWidth="1"/>
    <col min="14" max="14" width="13.7109375" bestFit="1" customWidth="1"/>
  </cols>
  <sheetData>
    <row r="1" spans="1:51" ht="23.25" x14ac:dyDescent="0.35">
      <c r="A1" s="1" t="s">
        <v>62</v>
      </c>
      <c r="F1" s="2"/>
    </row>
    <row r="2" spans="1:51" x14ac:dyDescent="0.25">
      <c r="A2" s="3" t="s">
        <v>0</v>
      </c>
      <c r="B2" s="3"/>
    </row>
    <row r="3" spans="1:51" x14ac:dyDescent="0.25">
      <c r="A3" t="s">
        <v>67</v>
      </c>
    </row>
    <row r="4" spans="1:51" x14ac:dyDescent="0.25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4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  <c r="L4" s="8" t="s">
        <v>12</v>
      </c>
      <c r="M4" s="4" t="s">
        <v>13</v>
      </c>
      <c r="N4" s="4" t="s">
        <v>14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x14ac:dyDescent="0.25">
      <c r="A5" t="s">
        <v>57</v>
      </c>
      <c r="B5" t="s">
        <v>58</v>
      </c>
      <c r="C5" s="10">
        <v>44680</v>
      </c>
      <c r="D5" s="11">
        <v>130000</v>
      </c>
      <c r="E5" t="s">
        <v>15</v>
      </c>
      <c r="F5" t="s">
        <v>16</v>
      </c>
      <c r="G5" s="11">
        <v>130000</v>
      </c>
      <c r="H5" s="11">
        <v>14437</v>
      </c>
      <c r="I5" s="11">
        <f t="shared" ref="I5:I23" si="0">G5-H5</f>
        <v>115563</v>
      </c>
      <c r="J5" s="11">
        <v>117728.15534</v>
      </c>
      <c r="K5" s="12">
        <f t="shared" ref="K5:K23" si="1">I5/J5</f>
        <v>0.98160885699986544</v>
      </c>
      <c r="L5" s="13">
        <f t="shared" ref="L5:L23" si="2">ABS(K$26-K5)*100</f>
        <v>19.137809851673737</v>
      </c>
      <c r="N5">
        <v>201</v>
      </c>
    </row>
    <row r="6" spans="1:51" x14ac:dyDescent="0.25">
      <c r="A6" t="s">
        <v>46</v>
      </c>
      <c r="B6" t="s">
        <v>47</v>
      </c>
      <c r="C6" s="10">
        <v>44624</v>
      </c>
      <c r="D6" s="11">
        <v>135000</v>
      </c>
      <c r="E6" t="s">
        <v>15</v>
      </c>
      <c r="F6" t="s">
        <v>16</v>
      </c>
      <c r="G6" s="11">
        <v>135000</v>
      </c>
      <c r="H6" s="11">
        <v>44070</v>
      </c>
      <c r="I6" s="11">
        <f t="shared" si="0"/>
        <v>90930</v>
      </c>
      <c r="J6" s="11">
        <v>99890.429959999994</v>
      </c>
      <c r="K6" s="12">
        <f t="shared" si="1"/>
        <v>0.91029741323980584</v>
      </c>
      <c r="L6" s="13">
        <f t="shared" si="2"/>
        <v>12.006665475667777</v>
      </c>
      <c r="N6">
        <v>201</v>
      </c>
    </row>
    <row r="7" spans="1:51" x14ac:dyDescent="0.25">
      <c r="A7" t="s">
        <v>42</v>
      </c>
      <c r="B7" t="s">
        <v>43</v>
      </c>
      <c r="C7" s="10">
        <v>44707</v>
      </c>
      <c r="D7" s="11">
        <v>210000</v>
      </c>
      <c r="E7" t="s">
        <v>15</v>
      </c>
      <c r="F7" t="s">
        <v>16</v>
      </c>
      <c r="G7" s="11">
        <v>210000</v>
      </c>
      <c r="H7" s="11">
        <v>34019</v>
      </c>
      <c r="I7" s="11">
        <f t="shared" si="0"/>
        <v>175981</v>
      </c>
      <c r="J7" s="11">
        <v>204080.44383</v>
      </c>
      <c r="K7" s="12">
        <f t="shared" si="1"/>
        <v>0.86231192316787109</v>
      </c>
      <c r="L7" s="13">
        <f t="shared" si="2"/>
        <v>7.2081164684743015</v>
      </c>
      <c r="N7">
        <v>201</v>
      </c>
    </row>
    <row r="8" spans="1:51" x14ac:dyDescent="0.25">
      <c r="A8" t="s">
        <v>52</v>
      </c>
      <c r="B8" t="s">
        <v>53</v>
      </c>
      <c r="C8" s="10">
        <v>44713</v>
      </c>
      <c r="D8" s="11">
        <v>290000</v>
      </c>
      <c r="E8" t="s">
        <v>15</v>
      </c>
      <c r="F8" t="s">
        <v>16</v>
      </c>
      <c r="G8" s="11">
        <v>290000</v>
      </c>
      <c r="H8" s="11">
        <v>43686</v>
      </c>
      <c r="I8" s="11">
        <f t="shared" si="0"/>
        <v>246314</v>
      </c>
      <c r="J8" s="11">
        <v>261872.39945</v>
      </c>
      <c r="K8" s="12">
        <f t="shared" si="1"/>
        <v>0.94058786079527024</v>
      </c>
      <c r="L8" s="13">
        <f t="shared" si="2"/>
        <v>15.035710231214217</v>
      </c>
      <c r="N8">
        <v>201</v>
      </c>
    </row>
    <row r="9" spans="1:51" x14ac:dyDescent="0.25">
      <c r="A9" t="s">
        <v>54</v>
      </c>
      <c r="B9" t="s">
        <v>55</v>
      </c>
      <c r="C9" s="10">
        <v>44799</v>
      </c>
      <c r="D9" s="11">
        <v>300000</v>
      </c>
      <c r="E9" t="s">
        <v>15</v>
      </c>
      <c r="F9" t="s">
        <v>56</v>
      </c>
      <c r="G9" s="11">
        <v>300000</v>
      </c>
      <c r="H9" s="11">
        <v>28750</v>
      </c>
      <c r="I9" s="11">
        <f t="shared" si="0"/>
        <v>271250</v>
      </c>
      <c r="J9" s="11">
        <v>277660.19416999997</v>
      </c>
      <c r="K9" s="12">
        <f t="shared" si="1"/>
        <v>0.97691352846178858</v>
      </c>
      <c r="L9" s="13">
        <f t="shared" si="2"/>
        <v>18.668276997866052</v>
      </c>
      <c r="N9">
        <v>201</v>
      </c>
    </row>
    <row r="10" spans="1:51" x14ac:dyDescent="0.25">
      <c r="A10" t="s">
        <v>48</v>
      </c>
      <c r="B10" t="s">
        <v>49</v>
      </c>
      <c r="C10" s="10">
        <v>44399</v>
      </c>
      <c r="D10" s="11">
        <v>115000</v>
      </c>
      <c r="E10" t="s">
        <v>15</v>
      </c>
      <c r="F10" t="s">
        <v>16</v>
      </c>
      <c r="G10" s="11">
        <v>115000</v>
      </c>
      <c r="H10" s="11">
        <v>8790</v>
      </c>
      <c r="I10" s="11">
        <f t="shared" si="0"/>
        <v>106210</v>
      </c>
      <c r="J10" s="11">
        <v>115239.94452</v>
      </c>
      <c r="K10" s="12">
        <f t="shared" si="1"/>
        <v>0.92164223475105156</v>
      </c>
      <c r="L10" s="13">
        <f t="shared" si="2"/>
        <v>13.14114762679235</v>
      </c>
      <c r="N10">
        <v>201</v>
      </c>
    </row>
    <row r="11" spans="1:51" x14ac:dyDescent="0.25">
      <c r="A11" t="s">
        <v>32</v>
      </c>
      <c r="B11" t="s">
        <v>33</v>
      </c>
      <c r="C11" s="10">
        <v>44771</v>
      </c>
      <c r="D11" s="11">
        <v>148500</v>
      </c>
      <c r="E11" t="s">
        <v>17</v>
      </c>
      <c r="F11" t="s">
        <v>16</v>
      </c>
      <c r="G11" s="11">
        <v>148500</v>
      </c>
      <c r="H11" s="11">
        <v>30498</v>
      </c>
      <c r="I11" s="11">
        <f t="shared" si="0"/>
        <v>118002</v>
      </c>
      <c r="J11" s="11">
        <v>153368.68594313748</v>
      </c>
      <c r="K11" s="12">
        <f t="shared" si="1"/>
        <v>0.76940086742185476</v>
      </c>
      <c r="L11" s="13">
        <f t="shared" si="2"/>
        <v>2.0829891061273309</v>
      </c>
      <c r="N11">
        <v>201</v>
      </c>
    </row>
    <row r="12" spans="1:51" x14ac:dyDescent="0.25">
      <c r="A12" t="s">
        <v>28</v>
      </c>
      <c r="B12" t="s">
        <v>29</v>
      </c>
      <c r="C12" s="10">
        <v>44342</v>
      </c>
      <c r="D12" s="11">
        <v>285000</v>
      </c>
      <c r="E12" t="s">
        <v>15</v>
      </c>
      <c r="F12" t="s">
        <v>16</v>
      </c>
      <c r="G12" s="11">
        <v>285000</v>
      </c>
      <c r="H12" s="11">
        <v>34816</v>
      </c>
      <c r="I12" s="11">
        <f t="shared" si="0"/>
        <v>250184</v>
      </c>
      <c r="J12" s="11">
        <v>367185.85298000003</v>
      </c>
      <c r="K12" s="12">
        <f t="shared" si="1"/>
        <v>0.6813552264325039</v>
      </c>
      <c r="L12" s="13">
        <f t="shared" si="2"/>
        <v>10.887553205062417</v>
      </c>
      <c r="N12">
        <v>201</v>
      </c>
    </row>
    <row r="13" spans="1:51" x14ac:dyDescent="0.25">
      <c r="A13" t="s">
        <v>50</v>
      </c>
      <c r="B13" t="s">
        <v>51</v>
      </c>
      <c r="C13" s="10">
        <v>44876</v>
      </c>
      <c r="D13" s="11">
        <v>213000</v>
      </c>
      <c r="E13" t="s">
        <v>15</v>
      </c>
      <c r="F13" t="s">
        <v>16</v>
      </c>
      <c r="G13" s="11">
        <v>213000</v>
      </c>
      <c r="H13" s="11">
        <v>40347</v>
      </c>
      <c r="I13" s="11">
        <f t="shared" si="0"/>
        <v>172653</v>
      </c>
      <c r="J13" s="11">
        <v>186579.75034999999</v>
      </c>
      <c r="K13" s="12">
        <f t="shared" si="1"/>
        <v>0.92535765363671474</v>
      </c>
      <c r="L13" s="13">
        <f t="shared" si="2"/>
        <v>13.512689515358666</v>
      </c>
      <c r="N13">
        <v>201</v>
      </c>
    </row>
    <row r="14" spans="1:51" x14ac:dyDescent="0.25">
      <c r="A14" t="s">
        <v>40</v>
      </c>
      <c r="B14" t="s">
        <v>41</v>
      </c>
      <c r="C14" s="10">
        <v>44391</v>
      </c>
      <c r="D14" s="11">
        <v>250000</v>
      </c>
      <c r="E14" t="s">
        <v>15</v>
      </c>
      <c r="F14" t="s">
        <v>16</v>
      </c>
      <c r="G14" s="11">
        <v>250000</v>
      </c>
      <c r="H14" s="11">
        <v>90664</v>
      </c>
      <c r="I14" s="11">
        <f t="shared" si="0"/>
        <v>159336</v>
      </c>
      <c r="J14" s="11">
        <v>184927.87794999999</v>
      </c>
      <c r="K14" s="12">
        <f t="shared" si="1"/>
        <v>0.86161157401633404</v>
      </c>
      <c r="L14" s="13">
        <f t="shared" si="2"/>
        <v>7.1380815533205961</v>
      </c>
      <c r="N14">
        <v>201</v>
      </c>
    </row>
    <row r="15" spans="1:51" x14ac:dyDescent="0.25">
      <c r="A15" t="s">
        <v>22</v>
      </c>
      <c r="B15" t="s">
        <v>23</v>
      </c>
      <c r="C15" s="10">
        <v>44614</v>
      </c>
      <c r="D15" s="11">
        <v>150000</v>
      </c>
      <c r="E15" t="s">
        <v>15</v>
      </c>
      <c r="F15" t="s">
        <v>16</v>
      </c>
      <c r="G15" s="11">
        <v>150000</v>
      </c>
      <c r="H15" s="11">
        <v>63020</v>
      </c>
      <c r="I15" s="11">
        <f t="shared" si="0"/>
        <v>86980</v>
      </c>
      <c r="J15" s="11">
        <v>147712.6733109944</v>
      </c>
      <c r="K15" s="12">
        <f t="shared" si="1"/>
        <v>0.58884588607283694</v>
      </c>
      <c r="L15" s="13">
        <f t="shared" si="2"/>
        <v>20.138487241029111</v>
      </c>
      <c r="N15">
        <v>201</v>
      </c>
    </row>
    <row r="16" spans="1:51" x14ac:dyDescent="0.25">
      <c r="A16" t="s">
        <v>36</v>
      </c>
      <c r="B16" t="s">
        <v>37</v>
      </c>
      <c r="C16" s="10">
        <v>44411</v>
      </c>
      <c r="D16" s="11">
        <v>85000</v>
      </c>
      <c r="E16" t="s">
        <v>15</v>
      </c>
      <c r="F16" t="s">
        <v>38</v>
      </c>
      <c r="G16" s="11">
        <v>85000</v>
      </c>
      <c r="H16" s="11">
        <v>32233</v>
      </c>
      <c r="I16" s="11">
        <f t="shared" si="0"/>
        <v>52767</v>
      </c>
      <c r="J16" s="11">
        <v>63739.251040000003</v>
      </c>
      <c r="K16" s="12">
        <f t="shared" si="1"/>
        <v>0.82785723300836578</v>
      </c>
      <c r="L16" s="13">
        <f t="shared" si="2"/>
        <v>3.7626474525237708</v>
      </c>
      <c r="M16" t="s">
        <v>39</v>
      </c>
      <c r="N16">
        <v>201</v>
      </c>
    </row>
    <row r="17" spans="1:15" x14ac:dyDescent="0.25">
      <c r="A17" t="s">
        <v>44</v>
      </c>
      <c r="B17" t="s">
        <v>45</v>
      </c>
      <c r="C17" s="10">
        <v>44620</v>
      </c>
      <c r="D17" s="11">
        <v>1200000</v>
      </c>
      <c r="E17" t="s">
        <v>15</v>
      </c>
      <c r="F17" t="s">
        <v>16</v>
      </c>
      <c r="G17" s="11">
        <v>1200000</v>
      </c>
      <c r="H17" s="11">
        <v>104769</v>
      </c>
      <c r="I17" s="11">
        <f t="shared" si="0"/>
        <v>1095231</v>
      </c>
      <c r="J17" s="11">
        <v>1243153.73563</v>
      </c>
      <c r="K17" s="12">
        <f t="shared" si="1"/>
        <v>0.88101010245926148</v>
      </c>
      <c r="L17" s="13">
        <f t="shared" si="2"/>
        <v>9.0779343976133404</v>
      </c>
      <c r="N17">
        <v>301</v>
      </c>
    </row>
    <row r="18" spans="1:15" x14ac:dyDescent="0.25">
      <c r="A18" t="s">
        <v>34</v>
      </c>
      <c r="B18" t="s">
        <v>35</v>
      </c>
      <c r="C18" s="10">
        <v>44833</v>
      </c>
      <c r="D18" s="11">
        <v>140000</v>
      </c>
      <c r="E18" t="s">
        <v>15</v>
      </c>
      <c r="F18" t="s">
        <v>16</v>
      </c>
      <c r="G18" s="11">
        <v>140000</v>
      </c>
      <c r="H18" s="11">
        <v>40068</v>
      </c>
      <c r="I18" s="11">
        <f t="shared" si="0"/>
        <v>99932</v>
      </c>
      <c r="J18" s="11">
        <v>127696.2552</v>
      </c>
      <c r="K18" s="12">
        <f t="shared" si="1"/>
        <v>0.78257580728177845</v>
      </c>
      <c r="L18" s="13">
        <f t="shared" si="2"/>
        <v>0.76549512013496246</v>
      </c>
      <c r="N18">
        <v>201</v>
      </c>
    </row>
    <row r="19" spans="1:15" x14ac:dyDescent="0.25">
      <c r="A19" t="s">
        <v>20</v>
      </c>
      <c r="B19" t="s">
        <v>21</v>
      </c>
      <c r="C19" s="10">
        <v>44502</v>
      </c>
      <c r="D19" s="11">
        <v>80000</v>
      </c>
      <c r="E19" t="s">
        <v>15</v>
      </c>
      <c r="F19" t="s">
        <v>16</v>
      </c>
      <c r="G19" s="11">
        <v>80000</v>
      </c>
      <c r="H19" s="11">
        <v>47465</v>
      </c>
      <c r="I19" s="11">
        <f t="shared" si="0"/>
        <v>32535</v>
      </c>
      <c r="J19" s="11">
        <v>58751.733699999997</v>
      </c>
      <c r="K19" s="12">
        <f t="shared" si="1"/>
        <v>0.55377089238134269</v>
      </c>
      <c r="L19" s="13">
        <f t="shared" si="2"/>
        <v>23.645986610178539</v>
      </c>
      <c r="N19">
        <v>201</v>
      </c>
    </row>
    <row r="20" spans="1:15" x14ac:dyDescent="0.25">
      <c r="A20" t="s">
        <v>30</v>
      </c>
      <c r="B20" t="s">
        <v>31</v>
      </c>
      <c r="C20" s="10">
        <v>44294</v>
      </c>
      <c r="D20" s="11">
        <v>285000</v>
      </c>
      <c r="E20" t="s">
        <v>15</v>
      </c>
      <c r="F20" t="s">
        <v>16</v>
      </c>
      <c r="G20" s="11">
        <v>285000</v>
      </c>
      <c r="H20" s="11">
        <v>73554</v>
      </c>
      <c r="I20" s="11">
        <f t="shared" si="0"/>
        <v>211446</v>
      </c>
      <c r="J20" s="11">
        <v>284445.21497999999</v>
      </c>
      <c r="K20" s="12">
        <f t="shared" si="1"/>
        <v>0.74336283004397619</v>
      </c>
      <c r="L20" s="13">
        <f t="shared" si="2"/>
        <v>4.6867928439151889</v>
      </c>
      <c r="N20">
        <v>201</v>
      </c>
    </row>
    <row r="21" spans="1:15" x14ac:dyDescent="0.25">
      <c r="A21" t="s">
        <v>18</v>
      </c>
      <c r="B21" t="s">
        <v>19</v>
      </c>
      <c r="C21" s="10">
        <v>44501</v>
      </c>
      <c r="D21" s="11">
        <v>100000</v>
      </c>
      <c r="E21" t="s">
        <v>17</v>
      </c>
      <c r="F21" t="s">
        <v>16</v>
      </c>
      <c r="G21" s="11">
        <v>100000</v>
      </c>
      <c r="H21" s="11">
        <v>47791</v>
      </c>
      <c r="I21" s="11">
        <f t="shared" si="0"/>
        <v>52209</v>
      </c>
      <c r="J21" s="11">
        <v>99196.948680000001</v>
      </c>
      <c r="K21" s="12">
        <f t="shared" si="1"/>
        <v>0.52631659234218287</v>
      </c>
      <c r="L21" s="13">
        <f t="shared" si="2"/>
        <v>26.391416614094521</v>
      </c>
      <c r="N21">
        <v>201</v>
      </c>
    </row>
    <row r="22" spans="1:15" x14ac:dyDescent="0.25">
      <c r="A22" t="s">
        <v>24</v>
      </c>
      <c r="B22" t="s">
        <v>25</v>
      </c>
      <c r="C22" s="10">
        <v>44459</v>
      </c>
      <c r="D22" s="11">
        <v>77000</v>
      </c>
      <c r="E22" t="s">
        <v>15</v>
      </c>
      <c r="F22" t="s">
        <v>16</v>
      </c>
      <c r="G22" s="11">
        <v>77000</v>
      </c>
      <c r="H22" s="11">
        <v>12684</v>
      </c>
      <c r="I22" s="11">
        <f t="shared" si="0"/>
        <v>64316</v>
      </c>
      <c r="J22" s="11">
        <v>101575.58946</v>
      </c>
      <c r="K22" s="12">
        <f t="shared" si="1"/>
        <v>0.63318362553364593</v>
      </c>
      <c r="L22" s="13">
        <f t="shared" si="2"/>
        <v>15.704713294948213</v>
      </c>
      <c r="N22">
        <v>201</v>
      </c>
    </row>
    <row r="23" spans="1:15" ht="15.75" thickBot="1" x14ac:dyDescent="0.3">
      <c r="A23" t="s">
        <v>26</v>
      </c>
      <c r="B23" t="s">
        <v>27</v>
      </c>
      <c r="C23" s="10">
        <v>44638</v>
      </c>
      <c r="D23" s="11">
        <v>340000</v>
      </c>
      <c r="E23" t="s">
        <v>15</v>
      </c>
      <c r="F23" t="s">
        <v>16</v>
      </c>
      <c r="G23" s="11">
        <v>340000</v>
      </c>
      <c r="H23" s="11">
        <v>111976</v>
      </c>
      <c r="I23" s="11">
        <f t="shared" si="0"/>
        <v>228024</v>
      </c>
      <c r="J23" s="11">
        <v>352773.92509999999</v>
      </c>
      <c r="K23" s="12">
        <f t="shared" si="1"/>
        <v>0.64637430313298405</v>
      </c>
      <c r="L23" s="13">
        <f t="shared" si="2"/>
        <v>14.385645535014401</v>
      </c>
      <c r="N23">
        <v>201</v>
      </c>
    </row>
    <row r="24" spans="1:15" ht="15.75" thickTop="1" x14ac:dyDescent="0.25">
      <c r="A24" s="14"/>
      <c r="B24" s="14"/>
      <c r="C24" s="15" t="s">
        <v>59</v>
      </c>
      <c r="D24" s="16">
        <f>+SUM(D5:D23)</f>
        <v>4533500</v>
      </c>
      <c r="E24" s="14"/>
      <c r="F24" s="14"/>
      <c r="G24" s="16">
        <f>+SUM(G5:G23)</f>
        <v>4533500</v>
      </c>
      <c r="H24" s="16"/>
      <c r="I24" s="16">
        <f>+SUM(I5:I23)</f>
        <v>3629863</v>
      </c>
      <c r="J24" s="16">
        <f>+SUM(J5:J23)</f>
        <v>4447579.0615941314</v>
      </c>
      <c r="K24" s="17"/>
      <c r="L24" s="18">
        <f>SUM(L5:L23)</f>
        <v>237.37815914100949</v>
      </c>
      <c r="M24" s="14"/>
      <c r="N24" s="14"/>
    </row>
    <row r="25" spans="1:15" x14ac:dyDescent="0.25">
      <c r="A25" s="19"/>
      <c r="B25" s="19"/>
      <c r="C25" s="20"/>
      <c r="D25" s="21"/>
      <c r="E25" s="19"/>
      <c r="F25" s="19"/>
      <c r="G25" s="21"/>
      <c r="H25" s="21"/>
      <c r="I25" s="21"/>
      <c r="J25" s="21" t="s">
        <v>60</v>
      </c>
      <c r="K25" s="22">
        <f>I24/J24</f>
        <v>0.81614355804143024</v>
      </c>
      <c r="L25" s="23"/>
      <c r="M25" s="19"/>
      <c r="N25" s="19"/>
    </row>
    <row r="26" spans="1:15" x14ac:dyDescent="0.25">
      <c r="A26" s="24"/>
      <c r="B26" s="24"/>
      <c r="C26" s="25"/>
      <c r="D26" s="26"/>
      <c r="E26" s="24"/>
      <c r="F26" s="24"/>
      <c r="G26" s="26"/>
      <c r="H26" s="26"/>
      <c r="I26" s="26"/>
      <c r="J26" s="26" t="s">
        <v>61</v>
      </c>
      <c r="K26" s="29">
        <f>AVERAGE(K5:K23)</f>
        <v>0.79023075848312807</v>
      </c>
      <c r="L26" s="27"/>
      <c r="M26" s="24"/>
      <c r="N26" s="24"/>
    </row>
    <row r="27" spans="1:15" x14ac:dyDescent="0.25">
      <c r="I27" s="28"/>
      <c r="J27" s="30" t="s">
        <v>64</v>
      </c>
      <c r="K27" s="31">
        <f>STDEV(K5:K23)</f>
        <v>0.14719533009749</v>
      </c>
    </row>
    <row r="28" spans="1:15" x14ac:dyDescent="0.25">
      <c r="A28" s="35" t="s">
        <v>63</v>
      </c>
      <c r="B28" s="35" t="s">
        <v>68</v>
      </c>
      <c r="J28" s="32" t="s">
        <v>65</v>
      </c>
      <c r="K28" s="33">
        <f>AVERAGE(L5:L23)</f>
        <v>12.493587323211026</v>
      </c>
    </row>
    <row r="29" spans="1:15" x14ac:dyDescent="0.25">
      <c r="B29" t="s">
        <v>69</v>
      </c>
      <c r="J29" s="32" t="s">
        <v>66</v>
      </c>
      <c r="K29" s="34">
        <f>MEDIAN(K5:K23)</f>
        <v>0.82785723300836578</v>
      </c>
    </row>
    <row r="30" spans="1:15" x14ac:dyDescent="0.25">
      <c r="O30" t="s">
        <v>70</v>
      </c>
    </row>
  </sheetData>
  <sortState xmlns:xlrd2="http://schemas.microsoft.com/office/spreadsheetml/2017/richdata2" ref="A5:N23">
    <sortCondition ref="A5:A23"/>
  </sortState>
  <conditionalFormatting sqref="A5:N2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25" right="0.25" top="0.75" bottom="0.75" header="0.3" footer="0.3"/>
  <pageSetup paperSize="5" scale="74" fitToHeight="0" orientation="landscape" r:id="rId1"/>
  <headerFooter>
    <oddHeader>&amp;C2023 Spaulding Township Commercial ECF Analysis to set values for 2024&amp;R&amp;D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Johnson</dc:creator>
  <cp:lastModifiedBy>David Cook</cp:lastModifiedBy>
  <cp:lastPrinted>2024-03-04T17:36:00Z</cp:lastPrinted>
  <dcterms:created xsi:type="dcterms:W3CDTF">2023-12-18T18:35:39Z</dcterms:created>
  <dcterms:modified xsi:type="dcterms:W3CDTF">2024-03-04T17:43:58Z</dcterms:modified>
</cp:coreProperties>
</file>