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208DB4EF-60C7-4702-A578-BEE8C4D435CC}" xr6:coauthVersionLast="47" xr6:coauthVersionMax="47" xr10:uidLastSave="{00000000-0000-0000-0000-000000000000}"/>
  <bookViews>
    <workbookView xWindow="-120" yWindow="-120" windowWidth="19440" windowHeight="11520" xr2:uid="{942A35A7-18A0-4610-B22D-14CF13AFBCA8}"/>
  </bookViews>
  <sheets>
    <sheet name="IND" sheetId="1" r:id="rId1"/>
  </sheets>
  <definedNames>
    <definedName name="_xlnm._FilterDatabase" localSheetId="0" hidden="1">IND!$A$5:$AY$8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K5" i="1" s="1"/>
  <c r="J12" i="1"/>
  <c r="I11" i="1"/>
  <c r="G12" i="1"/>
  <c r="D12" i="1"/>
  <c r="I10" i="1"/>
  <c r="K10" i="1" s="1"/>
  <c r="I9" i="1"/>
  <c r="K9" i="1" s="1"/>
  <c r="I12" i="1" l="1"/>
  <c r="K13" i="1" s="1"/>
  <c r="K11" i="1"/>
  <c r="K15" i="1" l="1"/>
  <c r="K17" i="1"/>
  <c r="K14" i="1"/>
  <c r="L5" i="1" s="1"/>
  <c r="L11" i="1" l="1"/>
  <c r="L10" i="1"/>
  <c r="L9" i="1"/>
  <c r="K16" i="1" s="1"/>
  <c r="L12" i="1" l="1"/>
</calcChain>
</file>

<file path=xl/sharedStrings.xml><?xml version="1.0" encoding="utf-8"?>
<sst xmlns="http://schemas.openxmlformats.org/spreadsheetml/2006/main" count="55" uniqueCount="46">
  <si>
    <t>Description: Industrial property in rural or low traffic and/or depressed business areas of Saginaw County</t>
  </si>
  <si>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</si>
  <si>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</si>
  <si>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</si>
  <si>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</si>
  <si>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</si>
  <si>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</si>
  <si>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</si>
  <si>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Land + Yard</t>
  </si>
  <si>
    <t>Bldg. Residual</t>
  </si>
  <si>
    <t>Cost Man. $</t>
  </si>
  <si>
    <t>E.C.F.</t>
  </si>
  <si>
    <t>Dev. by Mean (%)</t>
  </si>
  <si>
    <t>Other Parcels in Sale</t>
  </si>
  <si>
    <t>Property Class</t>
  </si>
  <si>
    <t>WD</t>
  </si>
  <si>
    <t>19-MULTI PARCEL ARM'S LENGTH</t>
  </si>
  <si>
    <t>09-11-5-09-3012-000</t>
  </si>
  <si>
    <t>5917 DIXIE</t>
  </si>
  <si>
    <t>09-11-5-09-3015-000, 09-11-5-09-3015-700</t>
  </si>
  <si>
    <t>03-ARM'S LENGTH</t>
  </si>
  <si>
    <t>10-12-5-27-2003-007</t>
  </si>
  <si>
    <t>810 N TOWERLINE</t>
  </si>
  <si>
    <t>26-11-3-32-3001-005</t>
  </si>
  <si>
    <t>BEAVER</t>
  </si>
  <si>
    <t>MLC</t>
  </si>
  <si>
    <t>02-13-5-31-2009-001</t>
  </si>
  <si>
    <t>5900 SHERMAN</t>
  </si>
  <si>
    <t>Totals:</t>
  </si>
  <si>
    <t>E.C.F. =&gt;</t>
  </si>
  <si>
    <t>Ave. E.C.F. =&gt;</t>
  </si>
  <si>
    <t>09-11-5-05-4018-002</t>
  </si>
  <si>
    <t>5446 DIXIE</t>
  </si>
  <si>
    <t>06-12-6-13-1001-000</t>
  </si>
  <si>
    <t>12990 WADSWORTH</t>
  </si>
  <si>
    <t>03-11-6-22-1444-020</t>
  </si>
  <si>
    <t>530 N FRANKLIN</t>
  </si>
  <si>
    <t>CD</t>
  </si>
  <si>
    <t>03-11-6-22-1444-013</t>
  </si>
  <si>
    <t>Conclustion:  The calculated ECF is .816.  Use .825 for 2024.</t>
  </si>
  <si>
    <t>2023 Spaulding Township Industrial ECF Analysis</t>
  </si>
  <si>
    <t>Std. Dev.=</t>
  </si>
  <si>
    <t>Ave. Dev.=</t>
  </si>
  <si>
    <t>Median=</t>
  </si>
  <si>
    <t>Sales in the following units:   02-CITY OF ZILWAUKEE, 03-CITY OF FRANKENMUTH, 06-BLUMFIELD, 09-BRIDGEPORT, 10-BUENA VIST, 26-SWAN CREEK</t>
  </si>
  <si>
    <t>Due to the limited number of Improved Industrial Sales and confidence in land value study, use .825.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</si>
</sst>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mm/dd/yy"/>
    <numFmt numFmtId="165" formatCode="#0.000_);[Red]\(#0.000\)"/>
    <numFmt numFmtId="166" formatCode="#0.0000_);[Red]\(#0.00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top"/>
    </xf>
    <xf numFmtId="164" fontId="4" fillId="0" borderId="0" xfId="0" applyNumberFormat="1" applyFont="1"/>
    <xf numFmtId="0" fontId="4" fillId="0" borderId="0" xfId="0" applyFont="1"/>
    <xf numFmtId="0" fontId="5" fillId="2" borderId="0" xfId="0" applyFont="1" applyFill="1" applyAlignment="1">
      <alignment horizontal="center" wrapText="1"/>
    </xf>
    <xf numFmtId="164" fontId="5" fillId="2" borderId="0" xfId="0" applyNumberFormat="1" applyFont="1" applyFill="1" applyAlignment="1">
      <alignment horizontal="center" wrapText="1"/>
    </xf>
    <xf numFmtId="6" fontId="5" fillId="2" borderId="0" xfId="0" applyNumberFormat="1" applyFont="1" applyFill="1" applyAlignment="1">
      <alignment horizontal="center" wrapText="1"/>
    </xf>
    <xf numFmtId="165" fontId="5" fillId="2" borderId="0" xfId="0" applyNumberFormat="1" applyFont="1" applyFill="1" applyAlignment="1">
      <alignment horizontal="center" wrapText="1"/>
    </xf>
    <xf numFmtId="166" fontId="5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6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6" fillId="3" borderId="1" xfId="0" applyFont="1" applyFill="1" applyBorder="1"/>
    <xf numFmtId="164" fontId="6" fillId="3" borderId="1" xfId="0" applyNumberFormat="1" applyFont="1" applyFill="1" applyBorder="1"/>
    <xf numFmtId="6" fontId="6" fillId="3" borderId="1" xfId="0" applyNumberFormat="1" applyFont="1" applyFill="1" applyBorder="1"/>
    <xf numFmtId="165" fontId="6" fillId="3" borderId="1" xfId="0" applyNumberFormat="1" applyFont="1" applyFill="1" applyBorder="1"/>
    <xf numFmtId="166" fontId="6" fillId="3" borderId="1" xfId="0" applyNumberFormat="1" applyFont="1" applyFill="1" applyBorder="1"/>
    <xf numFmtId="0" fontId="6" fillId="3" borderId="0" xfId="0" applyFont="1" applyFill="1"/>
    <xf numFmtId="164" fontId="6" fillId="3" borderId="0" xfId="0" applyNumberFormat="1" applyFont="1" applyFill="1"/>
    <xf numFmtId="6" fontId="6" fillId="3" borderId="0" xfId="0" applyNumberFormat="1" applyFont="1" applyFill="1"/>
    <xf numFmtId="165" fontId="6" fillId="3" borderId="0" xfId="0" applyNumberFormat="1" applyFont="1" applyFill="1"/>
    <xf numFmtId="166" fontId="6" fillId="3" borderId="0" xfId="0" applyNumberFormat="1" applyFont="1" applyFill="1"/>
    <xf numFmtId="0" fontId="6" fillId="3" borderId="2" xfId="0" applyFont="1" applyFill="1" applyBorder="1"/>
    <xf numFmtId="164" fontId="6" fillId="3" borderId="2" xfId="0" applyNumberFormat="1" applyFont="1" applyFill="1" applyBorder="1"/>
    <xf numFmtId="6" fontId="6" fillId="3" borderId="2" xfId="0" applyNumberFormat="1" applyFont="1" applyFill="1" applyBorder="1"/>
    <xf numFmtId="165" fontId="6" fillId="3" borderId="2" xfId="0" applyNumberFormat="1" applyFont="1" applyFill="1" applyBorder="1"/>
    <xf numFmtId="166" fontId="6" fillId="3" borderId="2" xfId="0" applyNumberFormat="1" applyFont="1" applyFill="1" applyBorder="1"/>
    <xf numFmtId="6" fontId="2" fillId="0" borderId="0" xfId="0" applyNumberFormat="1" applyFont="1"/>
    <xf numFmtId="0" fontId="0" fillId="0" borderId="0" xfId="0" applyAlignment="1">
      <alignment horizontal="center"/>
    </xf>
    <xf numFmtId="165" fontId="2" fillId="0" borderId="0" xfId="0" applyNumberFormat="1" applyFont="1"/>
  </cellXfs>
  <cellStyles count="2">
    <cellStyle name="Comma 2" xfId="1" xr:uid="{AAE9C2A5-4A24-434A-B125-D32E476FB4B2}"/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F291F-10CC-4A99-B4CF-2C5796F4B763}">
  <dimension ref="A1:AY17"/>
  <sheetViews>
    <sheetView tabSelected="1" workbookViewId="0">
      <selection activeCell="A17" sqref="A17"/>
    </sheetView>
  </sheetViews>
  <sheetFormatPr defaultRowHeight="15" x14ac:dyDescent="0.25"/>
  <cols>
    <col min="1" max="1" width="20.7109375" customWidth="1"/>
    <col min="2" max="2" width="18.85546875" bestFit="1" customWidth="1"/>
    <col min="3" max="3" width="9.28515625" style="11" bestFit="1" customWidth="1"/>
    <col min="4" max="4" width="10.85546875" style="12" bestFit="1" customWidth="1"/>
    <col min="5" max="5" width="5.5703125" bestFit="1" customWidth="1"/>
    <col min="6" max="6" width="30.140625" bestFit="1" customWidth="1"/>
    <col min="7" max="7" width="10.85546875" style="12" bestFit="1" customWidth="1"/>
    <col min="8" max="8" width="11" style="12" bestFit="1" customWidth="1"/>
    <col min="9" max="9" width="13.5703125" style="12" bestFit="1" customWidth="1"/>
    <col min="10" max="10" width="12.7109375" style="12" bestFit="1" customWidth="1"/>
    <col min="11" max="11" width="7.28515625" style="13" bestFit="1" customWidth="1"/>
    <col min="12" max="12" width="16.7109375" style="14" bestFit="1" customWidth="1"/>
    <col min="13" max="13" width="38.140625" bestFit="1" customWidth="1"/>
    <col min="14" max="14" width="8.7109375" bestFit="1" customWidth="1"/>
  </cols>
  <sheetData>
    <row r="1" spans="1:51" ht="21" x14ac:dyDescent="0.25">
      <c r="A1" s="1" t="s">
        <v>40</v>
      </c>
      <c r="C1"/>
      <c r="D1"/>
      <c r="G1"/>
      <c r="H1"/>
      <c r="I1"/>
      <c r="J1"/>
      <c r="K1"/>
      <c r="L1"/>
    </row>
    <row r="2" spans="1:51" s="3" customFormat="1" ht="15.75" x14ac:dyDescent="0.25">
      <c r="A2" s="2" t="s">
        <v>0</v>
      </c>
      <c r="B2" s="2"/>
    </row>
    <row r="3" spans="1:51" x14ac:dyDescent="0.25">
      <c r="A3" t="s">
        <v>44</v>
      </c>
      <c r="C3"/>
      <c r="D3"/>
      <c r="G3"/>
      <c r="H3"/>
      <c r="I3"/>
      <c r="J3"/>
      <c r="K3"/>
      <c r="L3"/>
    </row>
    <row r="4" spans="1:51" s="10" customFormat="1" ht="30" x14ac:dyDescent="0.25">
      <c r="A4" s="4" t="s">
        <v>1</v>
      </c>
      <c r="B4" s="4" t="s">
        <v>2</v>
      </c>
      <c r="C4" s="5" t="s">
        <v>3</v>
      </c>
      <c r="D4" s="6" t="s">
        <v>4</v>
      </c>
      <c r="E4" s="4" t="s">
        <v>5</v>
      </c>
      <c r="F4" s="4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7" t="s">
        <v>11</v>
      </c>
      <c r="L4" s="8" t="s">
        <v>12</v>
      </c>
      <c r="M4" s="4" t="s">
        <v>13</v>
      </c>
      <c r="N4" s="4" t="s">
        <v>14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x14ac:dyDescent="0.25">
      <c r="A5" t="s">
        <v>17</v>
      </c>
      <c r="B5" t="s">
        <v>18</v>
      </c>
      <c r="C5" s="11">
        <v>44631</v>
      </c>
      <c r="D5" s="12">
        <v>5550000</v>
      </c>
      <c r="E5" t="s">
        <v>15</v>
      </c>
      <c r="F5" t="s">
        <v>16</v>
      </c>
      <c r="G5" s="12">
        <v>5550000</v>
      </c>
      <c r="H5" s="12">
        <v>440934</v>
      </c>
      <c r="I5" s="12">
        <f>G5-H5</f>
        <v>5109066</v>
      </c>
      <c r="J5" s="12">
        <v>7175168.9785599997</v>
      </c>
      <c r="K5" s="13">
        <f>I5/J5</f>
        <v>0.71204817827514766</v>
      </c>
      <c r="L5" s="14">
        <f>ABS(K$14-K5)*100</f>
        <v>11.673374620195432</v>
      </c>
      <c r="M5" t="s">
        <v>19</v>
      </c>
      <c r="N5">
        <v>301</v>
      </c>
    </row>
    <row r="6" spans="1:51" x14ac:dyDescent="0.25">
      <c r="A6" t="s">
        <v>31</v>
      </c>
      <c r="B6" t="s">
        <v>32</v>
      </c>
      <c r="C6" s="11">
        <v>44418</v>
      </c>
      <c r="D6" s="12">
        <v>1200000</v>
      </c>
      <c r="E6" t="s">
        <v>15</v>
      </c>
      <c r="F6" t="s">
        <v>20</v>
      </c>
      <c r="G6" s="12">
        <v>1200000</v>
      </c>
      <c r="H6" s="12">
        <v>232983</v>
      </c>
      <c r="I6" s="12">
        <v>967017</v>
      </c>
      <c r="J6" s="12">
        <v>1198083.56941</v>
      </c>
      <c r="K6" s="13">
        <v>0.80713651759385241</v>
      </c>
      <c r="L6" s="14">
        <v>9.7186950053799173</v>
      </c>
      <c r="N6">
        <v>301</v>
      </c>
    </row>
    <row r="7" spans="1:51" x14ac:dyDescent="0.25">
      <c r="A7" t="s">
        <v>33</v>
      </c>
      <c r="B7" t="s">
        <v>34</v>
      </c>
      <c r="C7" s="11">
        <v>44364</v>
      </c>
      <c r="D7" s="12">
        <v>65000</v>
      </c>
      <c r="E7" t="s">
        <v>15</v>
      </c>
      <c r="F7" t="s">
        <v>20</v>
      </c>
      <c r="G7" s="12">
        <v>65000</v>
      </c>
      <c r="H7" s="12">
        <v>12217</v>
      </c>
      <c r="I7" s="12">
        <v>52783</v>
      </c>
      <c r="J7" s="12">
        <v>58958.233890000003</v>
      </c>
      <c r="K7" s="13">
        <v>0.89526087396848919</v>
      </c>
      <c r="L7" s="14">
        <v>18.531130642843596</v>
      </c>
      <c r="N7">
        <v>201</v>
      </c>
    </row>
    <row r="8" spans="1:51" x14ac:dyDescent="0.25">
      <c r="A8" t="s">
        <v>35</v>
      </c>
      <c r="B8" t="s">
        <v>36</v>
      </c>
      <c r="C8" s="11">
        <v>44914</v>
      </c>
      <c r="D8" s="12">
        <v>2140000</v>
      </c>
      <c r="E8" t="s">
        <v>37</v>
      </c>
      <c r="F8" t="s">
        <v>16</v>
      </c>
      <c r="G8" s="12">
        <v>2140000</v>
      </c>
      <c r="H8" s="12">
        <v>619026</v>
      </c>
      <c r="I8" s="12">
        <v>1520974</v>
      </c>
      <c r="J8" s="12">
        <v>1688691.2181299999</v>
      </c>
      <c r="K8" s="13">
        <v>0.90068212807091852</v>
      </c>
      <c r="L8" s="14">
        <v>19.073256053086528</v>
      </c>
      <c r="M8" t="s">
        <v>38</v>
      </c>
      <c r="N8">
        <v>301</v>
      </c>
    </row>
    <row r="9" spans="1:51" x14ac:dyDescent="0.25">
      <c r="A9" t="s">
        <v>21</v>
      </c>
      <c r="B9" t="s">
        <v>22</v>
      </c>
      <c r="C9" s="11">
        <v>44574</v>
      </c>
      <c r="D9" s="12">
        <v>2000000</v>
      </c>
      <c r="E9" t="s">
        <v>15</v>
      </c>
      <c r="F9" t="s">
        <v>20</v>
      </c>
      <c r="G9" s="12">
        <v>2000000</v>
      </c>
      <c r="H9" s="12">
        <v>217065</v>
      </c>
      <c r="I9" s="12">
        <f>G9-H9</f>
        <v>1782935</v>
      </c>
      <c r="J9" s="12">
        <v>1974535.9394700001</v>
      </c>
      <c r="K9" s="13">
        <f>I9/J9</f>
        <v>0.90296406581415323</v>
      </c>
      <c r="L9" s="14">
        <f>ABS(K$14-K9)*100</f>
        <v>7.4182141337051259</v>
      </c>
      <c r="N9">
        <v>301</v>
      </c>
    </row>
    <row r="10" spans="1:51" x14ac:dyDescent="0.25">
      <c r="A10" t="s">
        <v>23</v>
      </c>
      <c r="B10" t="s">
        <v>24</v>
      </c>
      <c r="C10" s="11">
        <v>44664</v>
      </c>
      <c r="D10" s="12">
        <v>250000</v>
      </c>
      <c r="E10" t="s">
        <v>25</v>
      </c>
      <c r="F10" t="s">
        <v>20</v>
      </c>
      <c r="G10" s="12">
        <v>250000</v>
      </c>
      <c r="H10" s="12">
        <v>32005</v>
      </c>
      <c r="I10" s="12">
        <f>G10-H10</f>
        <v>217995</v>
      </c>
      <c r="J10" s="12">
        <v>211013.87137000001</v>
      </c>
      <c r="K10" s="13">
        <f>I10/J10</f>
        <v>1.0330837427164161</v>
      </c>
      <c r="L10" s="14">
        <f>ABS(K$14-K10)*100</f>
        <v>20.430181823931413</v>
      </c>
      <c r="N10">
        <v>301</v>
      </c>
    </row>
    <row r="11" spans="1:51" ht="15.75" thickBot="1" x14ac:dyDescent="0.3">
      <c r="A11" t="s">
        <v>26</v>
      </c>
      <c r="B11" t="s">
        <v>27</v>
      </c>
      <c r="C11" s="11">
        <v>44774</v>
      </c>
      <c r="D11" s="12">
        <v>1240000</v>
      </c>
      <c r="E11" t="s">
        <v>15</v>
      </c>
      <c r="F11" t="s">
        <v>20</v>
      </c>
      <c r="G11" s="12">
        <v>1240000</v>
      </c>
      <c r="H11" s="12">
        <v>136026</v>
      </c>
      <c r="I11" s="12">
        <f>G11-H11</f>
        <v>1103974</v>
      </c>
      <c r="J11" s="12">
        <v>869143.75788000005</v>
      </c>
      <c r="K11" s="13">
        <f>I11/J11</f>
        <v>1.2701857316363794</v>
      </c>
      <c r="L11" s="14">
        <f>ABS(K$14-K11)*100</f>
        <v>44.140380715927741</v>
      </c>
      <c r="N11">
        <v>301</v>
      </c>
      <c r="Y11" s="31"/>
      <c r="AP11" s="31"/>
      <c r="AR11" s="31"/>
    </row>
    <row r="12" spans="1:51" ht="15.75" thickTop="1" x14ac:dyDescent="0.25">
      <c r="A12" s="15"/>
      <c r="B12" s="15"/>
      <c r="C12" s="16" t="s">
        <v>28</v>
      </c>
      <c r="D12" s="17">
        <f>+SUM(D5:D8)</f>
        <v>8955000</v>
      </c>
      <c r="E12" s="15"/>
      <c r="F12" s="15"/>
      <c r="G12" s="17">
        <f>+SUM(G5:G8)</f>
        <v>8955000</v>
      </c>
      <c r="H12" s="17"/>
      <c r="I12" s="17">
        <f>+SUM(I5:I11)</f>
        <v>10754744</v>
      </c>
      <c r="J12" s="17">
        <f>+SUM(J5:J11)</f>
        <v>13175595.568710001</v>
      </c>
      <c r="K12" s="18"/>
      <c r="L12" s="19">
        <f>SUM(L5:L11)</f>
        <v>130.98523299506974</v>
      </c>
      <c r="M12" s="15"/>
      <c r="N12" s="15"/>
    </row>
    <row r="13" spans="1:51" x14ac:dyDescent="0.25">
      <c r="A13" s="20"/>
      <c r="B13" s="20"/>
      <c r="C13" s="21"/>
      <c r="D13" s="22"/>
      <c r="E13" s="20"/>
      <c r="F13" s="20"/>
      <c r="G13" s="22"/>
      <c r="H13" s="22"/>
      <c r="I13" s="22"/>
      <c r="J13" s="22" t="s">
        <v>29</v>
      </c>
      <c r="K13" s="23">
        <f>I12/J12</f>
        <v>0.81626245613829029</v>
      </c>
      <c r="L13" s="24"/>
      <c r="M13" s="20"/>
      <c r="N13" s="20"/>
    </row>
    <row r="14" spans="1:51" x14ac:dyDescent="0.25">
      <c r="B14" s="25"/>
      <c r="C14" s="26"/>
      <c r="D14" s="27"/>
      <c r="E14" s="25"/>
      <c r="F14" s="25"/>
      <c r="G14" s="27"/>
      <c r="H14" s="27"/>
      <c r="I14" s="27"/>
      <c r="J14" s="27" t="s">
        <v>30</v>
      </c>
      <c r="K14" s="28">
        <f>AVERAGE(K5:K8)</f>
        <v>0.82878192447710197</v>
      </c>
      <c r="L14" s="29"/>
      <c r="M14" s="25"/>
      <c r="N14" s="25"/>
    </row>
    <row r="15" spans="1:51" x14ac:dyDescent="0.25">
      <c r="J15" s="30" t="s">
        <v>41</v>
      </c>
      <c r="K15" s="32">
        <f>STDEV(K5:K11)</f>
        <v>0.17875955381318481</v>
      </c>
    </row>
    <row r="16" spans="1:51" x14ac:dyDescent="0.25">
      <c r="A16" t="s">
        <v>39</v>
      </c>
      <c r="J16" s="30" t="s">
        <v>42</v>
      </c>
      <c r="K16" s="32">
        <f>AVERAGE(L5:L11)</f>
        <v>18.712176142152821</v>
      </c>
    </row>
    <row r="17" spans="1:11" x14ac:dyDescent="0.25">
      <c r="A17" t="s">
        <v>45</v>
      </c>
      <c r="J17" s="30" t="s">
        <v>43</v>
      </c>
      <c r="K17" s="32">
        <f>MEDIAN(K5:K11)</f>
        <v>0.90068212807091852</v>
      </c>
    </row>
  </sheetData>
  <sortState xmlns:xlrd2="http://schemas.microsoft.com/office/spreadsheetml/2017/richdata2" ref="A5:AY11">
    <sortCondition ref="K5:K11"/>
  </sortState>
  <phoneticPr fontId="7" type="noConversion"/>
  <conditionalFormatting sqref="A5:N11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  <headerFooter>
    <oddHeader>&amp;C2023 Spaulding Township Industrial ECF Analysis to set values for 2024&amp;R&amp;D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Gooch, Liz</dc:creator>
  <cp:lastModifiedBy>David Cook</cp:lastModifiedBy>
  <dcterms:created xsi:type="dcterms:W3CDTF">2023-11-10T17:03:40Z</dcterms:created>
  <dcterms:modified xsi:type="dcterms:W3CDTF">2024-03-04T17:53:08Z</dcterms:modified>
  <cp:contentStatus/>
</cp:coreProperties>
</file>