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8_{CC54B5E1-381D-4E0D-AE60-5C82B6DA7E85}" xr6:coauthVersionLast="47" xr6:coauthVersionMax="47" xr10:uidLastSave="{00000000-0000-0000-0000-000000000000}"/>
  <bookViews>
    <workbookView xWindow="-120" yWindow="-120" windowWidth="19440" windowHeight="11520" xr2:uid="{049B4B7E-4ABE-4CA2-80BE-DAB74D8F9FD3}"/>
  </bookViews>
  <sheets>
    <sheet name="Land Analysis" sheetId="2" r:id="rId1"/>
    <sheet name="Sheet1" sheetId="1" r:id="rId2"/>
  </sheets>
  <definedNames>
    <definedName name="_xlnm.Print_Area" localSheetId="0">'Land Analysis'!$A$1:$U$41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6" i="2" l="1"/>
  <c r="S7" i="2"/>
  <c r="T7" i="2" s="1"/>
  <c r="S8" i="2"/>
  <c r="T8" i="2" s="1"/>
  <c r="S9" i="2"/>
  <c r="T9" i="2" s="1"/>
  <c r="S5" i="2"/>
  <c r="T5" i="2" s="1"/>
  <c r="I5" i="2"/>
  <c r="K5" i="2"/>
  <c r="O5" i="2" s="1"/>
  <c r="I6" i="2"/>
  <c r="K6" i="2"/>
  <c r="O6" i="2" s="1"/>
  <c r="I7" i="2"/>
  <c r="K7" i="2"/>
  <c r="O7" i="2" s="1"/>
  <c r="I8" i="2"/>
  <c r="K8" i="2"/>
  <c r="O8" i="2"/>
  <c r="I9" i="2"/>
  <c r="K9" i="2"/>
  <c r="D10" i="2"/>
  <c r="G10" i="2"/>
  <c r="H10" i="2"/>
  <c r="J10" i="2"/>
  <c r="L10" i="2"/>
  <c r="M10" i="2"/>
  <c r="T12" i="2" l="1"/>
  <c r="S10" i="2"/>
  <c r="T6" i="2"/>
  <c r="T11" i="2" s="1"/>
  <c r="I11" i="2"/>
  <c r="I12" i="2"/>
  <c r="O9" i="2"/>
  <c r="K10" i="2"/>
  <c r="M12" i="2" s="1"/>
</calcChain>
</file>

<file path=xl/sharedStrings.xml><?xml version="1.0" encoding="utf-8"?>
<sst xmlns="http://schemas.openxmlformats.org/spreadsheetml/2006/main" count="64" uniqueCount="42">
  <si>
    <t>Parcel Number</t>
  </si>
  <si>
    <t>Street Address</t>
  </si>
  <si>
    <t>Sale Date</t>
  </si>
  <si>
    <t>Sale Price</t>
  </si>
  <si>
    <t>Instr.</t>
  </si>
  <si>
    <t>Terms of Sale</t>
  </si>
  <si>
    <t>Adj. Sale $</t>
  </si>
  <si>
    <t>Cur. Asmnt.</t>
  </si>
  <si>
    <t>Asd/Adj. Sale</t>
  </si>
  <si>
    <t>Cur. Appraisal</t>
  </si>
  <si>
    <t>Land Residual</t>
  </si>
  <si>
    <t>Est. Land Value</t>
  </si>
  <si>
    <t>Effec. Front</t>
  </si>
  <si>
    <t>Depth</t>
  </si>
  <si>
    <t>Dollars/FF</t>
  </si>
  <si>
    <t>Actual Front</t>
  </si>
  <si>
    <t>ECF Area</t>
  </si>
  <si>
    <t>Land Table</t>
  </si>
  <si>
    <t>Class</t>
  </si>
  <si>
    <t>25-11-4-12-1030-000</t>
  </si>
  <si>
    <t>4190 PEGGY</t>
  </si>
  <si>
    <t>WD</t>
  </si>
  <si>
    <t>03-ARM'S LENGTH</t>
  </si>
  <si>
    <t>4060</t>
  </si>
  <si>
    <t>YURCSO SUB</t>
  </si>
  <si>
    <t>401</t>
  </si>
  <si>
    <t>25-11-4-12-1107-000</t>
  </si>
  <si>
    <t>4310 S WASHINGTON</t>
  </si>
  <si>
    <t>25-11-4-12-1141-000</t>
  </si>
  <si>
    <t>4149 PEGGY</t>
  </si>
  <si>
    <t>25-11-4-12-1164-000</t>
  </si>
  <si>
    <t>4175 PEGGY</t>
  </si>
  <si>
    <t>Totals:</t>
  </si>
  <si>
    <t>Sale. Ratio =&gt;</t>
  </si>
  <si>
    <t>Average</t>
  </si>
  <si>
    <t>Std. Dev. =&gt;</t>
  </si>
  <si>
    <t>per FF=&gt;</t>
  </si>
  <si>
    <t>Spaulding Twp 2024 Land Value Analysis Yurcso Sub</t>
  </si>
  <si>
    <t>9% Allocation</t>
  </si>
  <si>
    <t>Allocation PFF</t>
  </si>
  <si>
    <t>Aggregate</t>
  </si>
  <si>
    <t>Use 157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</si>
</sst>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6" formatCode="&quot;$&quot;#,##0_);[Red]\(&quot;$&quot;#,##0\)"/>
    <numFmt numFmtId="44" formatCode="_(&quot;$&quot;* #,##0.00_);_(&quot;$&quot;* \(#,##0.00\);_(&quot;$&quot;* &quot;-&quot;??_);_(@_)"/>
    <numFmt numFmtId="164" formatCode="#0.00_);[Red]\(#0.00\)"/>
    <numFmt numFmtId="165" formatCode="mm/dd/yy"/>
    <numFmt numFmtId="166" formatCode="#,##0.0_);[Red]\(#,##0.0\)"/>
    <numFmt numFmtId="167" formatCode="#0.0_);[Red]\(#0.0\)"/>
    <numFmt numFmtId="168" formatCode="&quot;$&quot;#,##0_);[Red]\(&quot;$&quot;#,##0.00\)"/>
    <numFmt numFmtId="169" formatCode="_(&quot;$&quot;* #,##0_);_(&quot;$&quot;* \(#,##0\);_(&quot;$&quot;* &quot;-&quot;??_);_(@_)"/>
  </numFmts>
  <fonts count="4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11"/>
      <color rgb="FFFFFFFF"/>
      <name val="Aptos Narrow"/>
      <family val="2"/>
      <scheme val="minor"/>
    </font>
    <font>
      <b/>
      <sz val="11"/>
      <color rgb="FF000000"/>
      <name val="Aptos Narrow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0">
    <xf numFmtId="0" fontId="0" fillId="0" borderId="0" xfId="0"/>
    <xf numFmtId="0" fontId="0" fillId="0" borderId="0" xfId="0" applyAlignment="1">
      <alignment horizontal="right"/>
    </xf>
    <xf numFmtId="0" fontId="0" fillId="0" borderId="0" xfId="0" quotePrefix="1" applyAlignment="1">
      <alignment horizontal="right"/>
    </xf>
    <xf numFmtId="0" fontId="0" fillId="0" borderId="0" xfId="0" quotePrefix="1"/>
    <xf numFmtId="0" fontId="3" fillId="3" borderId="1" xfId="0" applyFont="1" applyFill="1" applyBorder="1"/>
    <xf numFmtId="0" fontId="3" fillId="3" borderId="1" xfId="0" applyFont="1" applyFill="1" applyBorder="1" applyAlignment="1">
      <alignment horizontal="right"/>
    </xf>
    <xf numFmtId="0" fontId="3" fillId="3" borderId="0" xfId="0" applyFont="1" applyFill="1"/>
    <xf numFmtId="0" fontId="3" fillId="3" borderId="0" xfId="0" applyFont="1" applyFill="1" applyAlignment="1">
      <alignment horizontal="right"/>
    </xf>
    <xf numFmtId="0" fontId="3" fillId="3" borderId="2" xfId="0" applyFont="1" applyFill="1" applyBorder="1"/>
    <xf numFmtId="0" fontId="3" fillId="3" borderId="2" xfId="0" applyFont="1" applyFill="1" applyBorder="1" applyAlignment="1">
      <alignment horizontal="right"/>
    </xf>
    <xf numFmtId="6" fontId="0" fillId="0" borderId="0" xfId="0" applyNumberFormat="1"/>
    <xf numFmtId="6" fontId="3" fillId="3" borderId="1" xfId="0" applyNumberFormat="1" applyFont="1" applyFill="1" applyBorder="1"/>
    <xf numFmtId="6" fontId="3" fillId="3" borderId="0" xfId="0" applyNumberFormat="1" applyFont="1" applyFill="1"/>
    <xf numFmtId="6" fontId="3" fillId="3" borderId="2" xfId="0" applyNumberFormat="1" applyFont="1" applyFill="1" applyBorder="1"/>
    <xf numFmtId="164" fontId="0" fillId="0" borderId="0" xfId="0" applyNumberFormat="1"/>
    <xf numFmtId="164" fontId="3" fillId="3" borderId="1" xfId="0" applyNumberFormat="1" applyFont="1" applyFill="1" applyBorder="1"/>
    <xf numFmtId="164" fontId="3" fillId="3" borderId="0" xfId="0" applyNumberFormat="1" applyFont="1" applyFill="1"/>
    <xf numFmtId="164" fontId="3" fillId="3" borderId="2" xfId="0" applyNumberFormat="1" applyFont="1" applyFill="1" applyBorder="1"/>
    <xf numFmtId="165" fontId="0" fillId="0" borderId="0" xfId="0" applyNumberFormat="1"/>
    <xf numFmtId="165" fontId="3" fillId="3" borderId="1" xfId="0" applyNumberFormat="1" applyFont="1" applyFill="1" applyBorder="1"/>
    <xf numFmtId="165" fontId="3" fillId="3" borderId="0" xfId="0" applyNumberFormat="1" applyFont="1" applyFill="1"/>
    <xf numFmtId="165" fontId="3" fillId="3" borderId="2" xfId="0" applyNumberFormat="1" applyFont="1" applyFill="1" applyBorder="1"/>
    <xf numFmtId="166" fontId="0" fillId="0" borderId="0" xfId="0" applyNumberFormat="1"/>
    <xf numFmtId="166" fontId="3" fillId="3" borderId="1" xfId="0" applyNumberFormat="1" applyFont="1" applyFill="1" applyBorder="1"/>
    <xf numFmtId="166" fontId="3" fillId="3" borderId="0" xfId="0" applyNumberFormat="1" applyFont="1" applyFill="1"/>
    <xf numFmtId="167" fontId="0" fillId="0" borderId="0" xfId="0" applyNumberFormat="1"/>
    <xf numFmtId="167" fontId="3" fillId="3" borderId="1" xfId="0" applyNumberFormat="1" applyFont="1" applyFill="1" applyBorder="1"/>
    <xf numFmtId="167" fontId="3" fillId="3" borderId="0" xfId="0" applyNumberFormat="1" applyFont="1" applyFill="1"/>
    <xf numFmtId="167" fontId="3" fillId="3" borderId="2" xfId="0" applyNumberFormat="1" applyFont="1" applyFill="1" applyBorder="1"/>
    <xf numFmtId="40" fontId="0" fillId="0" borderId="0" xfId="0" applyNumberFormat="1"/>
    <xf numFmtId="40" fontId="3" fillId="3" borderId="1" xfId="0" applyNumberFormat="1" applyFont="1" applyFill="1" applyBorder="1"/>
    <xf numFmtId="40" fontId="3" fillId="3" borderId="0" xfId="0" applyNumberFormat="1" applyFont="1" applyFill="1"/>
    <xf numFmtId="40" fontId="3" fillId="3" borderId="2" xfId="0" applyNumberFormat="1" applyFont="1" applyFill="1" applyBorder="1"/>
    <xf numFmtId="168" fontId="3" fillId="3" borderId="2" xfId="0" applyNumberFormat="1" applyFont="1" applyFill="1" applyBorder="1"/>
    <xf numFmtId="0" fontId="2" fillId="2" borderId="0" xfId="0" applyFont="1" applyFill="1" applyAlignment="1">
      <alignment horizontal="center" wrapText="1"/>
    </xf>
    <xf numFmtId="165" fontId="2" fillId="2" borderId="0" xfId="0" applyNumberFormat="1" applyFont="1" applyFill="1" applyAlignment="1">
      <alignment horizontal="center" wrapText="1"/>
    </xf>
    <xf numFmtId="6" fontId="2" fillId="2" borderId="0" xfId="0" applyNumberFormat="1" applyFont="1" applyFill="1" applyAlignment="1">
      <alignment horizontal="center" wrapText="1"/>
    </xf>
    <xf numFmtId="164" fontId="2" fillId="2" borderId="0" xfId="0" applyNumberFormat="1" applyFont="1" applyFill="1" applyAlignment="1">
      <alignment horizontal="center" wrapText="1"/>
    </xf>
    <xf numFmtId="166" fontId="2" fillId="2" borderId="0" xfId="0" applyNumberFormat="1" applyFont="1" applyFill="1" applyAlignment="1">
      <alignment horizontal="center" wrapText="1"/>
    </xf>
    <xf numFmtId="167" fontId="2" fillId="2" borderId="0" xfId="0" applyNumberFormat="1" applyFont="1" applyFill="1" applyAlignment="1">
      <alignment horizontal="center" wrapText="1"/>
    </xf>
    <xf numFmtId="40" fontId="2" fillId="2" borderId="0" xfId="0" applyNumberFormat="1" applyFont="1" applyFill="1" applyAlignment="1">
      <alignment horizontal="center" wrapText="1"/>
    </xf>
    <xf numFmtId="0" fontId="2" fillId="2" borderId="0" xfId="0" applyFont="1" applyFill="1" applyAlignment="1">
      <alignment horizontal="right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169" fontId="0" fillId="0" borderId="0" xfId="1" applyNumberFormat="1" applyFont="1"/>
    <xf numFmtId="1" fontId="0" fillId="0" borderId="0" xfId="0" applyNumberFormat="1"/>
    <xf numFmtId="1" fontId="3" fillId="3" borderId="0" xfId="0" applyNumberFormat="1" applyFont="1" applyFill="1"/>
    <xf numFmtId="1" fontId="3" fillId="3" borderId="2" xfId="0" applyNumberFormat="1" applyFont="1" applyFill="1" applyBorder="1"/>
    <xf numFmtId="10" fontId="0" fillId="0" borderId="0" xfId="0" applyNumberFormat="1"/>
    <xf numFmtId="0" fontId="0" fillId="0" borderId="0" xfId="0" applyAlignment="1">
      <alignment horizontal="center"/>
    </xf>
  </cellXfs>
  <cellStyles count="2">
    <cellStyle name="Currency" xfId="1" builtinId="4"/>
    <cellStyle name="Normal" xfId="0" builtinId="0"/>
  </cellStyles>
  <dxfs count="2">
    <dxf>
      <fill>
        <patternFill>
          <bgColor rgb="FFFFFFFF"/>
        </patternFill>
      </fill>
    </dxf>
    <dxf>
      <fill>
        <patternFill>
          <bgColor rgb="FFA7E4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6AACA0-7458-49D7-BFC2-F29E1A097EC8}">
  <sheetPr>
    <pageSetUpPr fitToPage="1"/>
  </sheetPr>
  <dimension ref="A2:Y42"/>
  <sheetViews>
    <sheetView tabSelected="1" topLeftCell="O1" workbookViewId="0">
      <selection activeCell="U12" sqref="A1:U12"/>
    </sheetView>
  </sheetViews>
  <sheetFormatPr defaultRowHeight="15" x14ac:dyDescent="0.25"/>
  <cols>
    <col min="1" max="1" width="19.7109375" customWidth="1"/>
    <col min="2" max="2" width="22.85546875" customWidth="1"/>
    <col min="3" max="3" width="13.85546875" style="18" customWidth="1"/>
    <col min="4" max="4" width="13.85546875" style="10" customWidth="1"/>
    <col min="5" max="5" width="5.7109375" customWidth="1"/>
    <col min="6" max="6" width="18.85546875" customWidth="1"/>
    <col min="7" max="7" width="20" style="10" customWidth="1"/>
    <col min="8" max="8" width="11.7109375" style="10" customWidth="1"/>
    <col min="9" max="9" width="10.140625" style="14" customWidth="1"/>
    <col min="10" max="10" width="13" style="10" customWidth="1"/>
    <col min="11" max="11" width="11" style="10" customWidth="1"/>
    <col min="12" max="12" width="13.5703125" style="10" customWidth="1"/>
    <col min="13" max="13" width="10.85546875" style="22" customWidth="1"/>
    <col min="14" max="14" width="7.5703125" style="25" customWidth="1"/>
    <col min="15" max="15" width="7.85546875" style="10" customWidth="1"/>
    <col min="16" max="16" width="7.85546875" style="29" customWidth="1"/>
    <col min="17" max="17" width="9.7109375" style="1" customWidth="1"/>
    <col min="18" max="18" width="15.7109375" customWidth="1"/>
    <col min="19" max="19" width="13.42578125" customWidth="1"/>
    <col min="20" max="20" width="11.7109375" customWidth="1"/>
    <col min="21" max="21" width="7" customWidth="1"/>
  </cols>
  <sheetData>
    <row r="2" spans="1:25" x14ac:dyDescent="0.25">
      <c r="A2" s="49" t="s">
        <v>37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</row>
    <row r="4" spans="1:25" s="43" customFormat="1" ht="30" x14ac:dyDescent="0.25">
      <c r="A4" s="34" t="s">
        <v>0</v>
      </c>
      <c r="B4" s="34" t="s">
        <v>1</v>
      </c>
      <c r="C4" s="35" t="s">
        <v>2</v>
      </c>
      <c r="D4" s="36" t="s">
        <v>3</v>
      </c>
      <c r="E4" s="34" t="s">
        <v>4</v>
      </c>
      <c r="F4" s="34" t="s">
        <v>5</v>
      </c>
      <c r="G4" s="36" t="s">
        <v>6</v>
      </c>
      <c r="H4" s="36" t="s">
        <v>7</v>
      </c>
      <c r="I4" s="37" t="s">
        <v>8</v>
      </c>
      <c r="J4" s="36" t="s">
        <v>9</v>
      </c>
      <c r="K4" s="36" t="s">
        <v>10</v>
      </c>
      <c r="L4" s="36" t="s">
        <v>11</v>
      </c>
      <c r="M4" s="38" t="s">
        <v>12</v>
      </c>
      <c r="N4" s="39" t="s">
        <v>13</v>
      </c>
      <c r="O4" s="36" t="s">
        <v>14</v>
      </c>
      <c r="P4" s="40" t="s">
        <v>15</v>
      </c>
      <c r="Q4" s="41" t="s">
        <v>16</v>
      </c>
      <c r="R4" s="34" t="s">
        <v>17</v>
      </c>
      <c r="S4" s="34" t="s">
        <v>38</v>
      </c>
      <c r="T4" s="34" t="s">
        <v>39</v>
      </c>
      <c r="U4" s="34" t="s">
        <v>18</v>
      </c>
      <c r="V4" s="42"/>
      <c r="W4" s="42"/>
      <c r="X4" s="42"/>
      <c r="Y4" s="42"/>
    </row>
    <row r="5" spans="1:25" x14ac:dyDescent="0.25">
      <c r="A5" t="s">
        <v>19</v>
      </c>
      <c r="B5" t="s">
        <v>20</v>
      </c>
      <c r="C5" s="18">
        <v>44824</v>
      </c>
      <c r="D5" s="10">
        <v>160000</v>
      </c>
      <c r="E5" t="s">
        <v>21</v>
      </c>
      <c r="F5" t="s">
        <v>22</v>
      </c>
      <c r="G5" s="10">
        <v>160000</v>
      </c>
      <c r="H5" s="10">
        <v>63200</v>
      </c>
      <c r="I5" s="14">
        <f>H5/G5*100</f>
        <v>39.5</v>
      </c>
      <c r="J5" s="10">
        <v>126314</v>
      </c>
      <c r="K5" s="10">
        <f>G5-113663</f>
        <v>46337</v>
      </c>
      <c r="L5" s="10">
        <v>12651</v>
      </c>
      <c r="M5" s="22">
        <v>84.336909000000006</v>
      </c>
      <c r="N5" s="25">
        <v>148</v>
      </c>
      <c r="O5" s="10">
        <f>K5/M5</f>
        <v>549.42729760228701</v>
      </c>
      <c r="P5" s="29">
        <v>86</v>
      </c>
      <c r="Q5" s="2" t="s">
        <v>23</v>
      </c>
      <c r="R5" t="s">
        <v>24</v>
      </c>
      <c r="S5" s="44">
        <f>+G5*0.09</f>
        <v>14400</v>
      </c>
      <c r="T5" s="45">
        <f>+S5/M5</f>
        <v>170.74374874232109</v>
      </c>
      <c r="U5" s="3" t="s">
        <v>25</v>
      </c>
    </row>
    <row r="6" spans="1:25" x14ac:dyDescent="0.25">
      <c r="A6" t="s">
        <v>19</v>
      </c>
      <c r="B6" t="s">
        <v>20</v>
      </c>
      <c r="C6" s="18">
        <v>44881</v>
      </c>
      <c r="D6" s="10">
        <v>159900</v>
      </c>
      <c r="E6" t="s">
        <v>21</v>
      </c>
      <c r="F6" t="s">
        <v>22</v>
      </c>
      <c r="G6" s="10">
        <v>159900</v>
      </c>
      <c r="H6" s="10">
        <v>63200</v>
      </c>
      <c r="I6" s="14">
        <f>H6/G6*100</f>
        <v>39.524702939337089</v>
      </c>
      <c r="J6" s="10">
        <v>126314</v>
      </c>
      <c r="K6" s="10">
        <f>G6-113663</f>
        <v>46237</v>
      </c>
      <c r="L6" s="10">
        <v>12651</v>
      </c>
      <c r="M6" s="22">
        <v>84.336909000000006</v>
      </c>
      <c r="N6" s="25">
        <v>148</v>
      </c>
      <c r="O6" s="10">
        <f>K6/M6</f>
        <v>548.24157712490978</v>
      </c>
      <c r="P6" s="29">
        <v>86</v>
      </c>
      <c r="Q6" s="2" t="s">
        <v>23</v>
      </c>
      <c r="R6" t="s">
        <v>24</v>
      </c>
      <c r="S6" s="44">
        <f t="shared" ref="S6:S10" si="0">+G6*0.09</f>
        <v>14391</v>
      </c>
      <c r="T6" s="45">
        <f t="shared" ref="T6:T9" si="1">+S6/M6</f>
        <v>170.63703389935714</v>
      </c>
      <c r="U6" s="3" t="s">
        <v>25</v>
      </c>
    </row>
    <row r="7" spans="1:25" x14ac:dyDescent="0.25">
      <c r="A7" t="s">
        <v>26</v>
      </c>
      <c r="B7" t="s">
        <v>27</v>
      </c>
      <c r="C7" s="18">
        <v>44670</v>
      </c>
      <c r="D7" s="10">
        <v>120000</v>
      </c>
      <c r="E7" t="s">
        <v>21</v>
      </c>
      <c r="F7" t="s">
        <v>22</v>
      </c>
      <c r="G7" s="10">
        <v>120000</v>
      </c>
      <c r="H7" s="10">
        <v>41600</v>
      </c>
      <c r="I7" s="14">
        <f>H7/G7*100</f>
        <v>34.666666666666671</v>
      </c>
      <c r="J7" s="10">
        <v>83135</v>
      </c>
      <c r="K7" s="10">
        <f>G7-71846</f>
        <v>48154</v>
      </c>
      <c r="L7" s="10">
        <v>11289</v>
      </c>
      <c r="M7" s="22">
        <v>75.258684000000002</v>
      </c>
      <c r="N7" s="25">
        <v>135</v>
      </c>
      <c r="O7" s="10">
        <f>K7/M7</f>
        <v>639.84642622770286</v>
      </c>
      <c r="P7" s="29">
        <v>79</v>
      </c>
      <c r="Q7" s="2" t="s">
        <v>23</v>
      </c>
      <c r="R7" t="s">
        <v>24</v>
      </c>
      <c r="S7" s="44">
        <f t="shared" si="0"/>
        <v>10800</v>
      </c>
      <c r="T7" s="45">
        <f t="shared" si="1"/>
        <v>143.50503391741475</v>
      </c>
      <c r="U7" s="3" t="s">
        <v>25</v>
      </c>
    </row>
    <row r="8" spans="1:25" x14ac:dyDescent="0.25">
      <c r="A8" t="s">
        <v>28</v>
      </c>
      <c r="B8" t="s">
        <v>29</v>
      </c>
      <c r="C8" s="18">
        <v>44323</v>
      </c>
      <c r="D8" s="10">
        <v>120000</v>
      </c>
      <c r="E8" t="s">
        <v>21</v>
      </c>
      <c r="F8" t="s">
        <v>22</v>
      </c>
      <c r="G8" s="10">
        <v>120000</v>
      </c>
      <c r="H8" s="10">
        <v>55700</v>
      </c>
      <c r="I8" s="14">
        <f>H8/G8*100</f>
        <v>46.416666666666664</v>
      </c>
      <c r="J8" s="10">
        <v>111425</v>
      </c>
      <c r="K8" s="10">
        <f>G8-100208</f>
        <v>19792</v>
      </c>
      <c r="L8" s="10">
        <v>11217</v>
      </c>
      <c r="M8" s="22">
        <v>74.783242999999999</v>
      </c>
      <c r="N8" s="25">
        <v>148</v>
      </c>
      <c r="O8" s="10">
        <f>K8/M8</f>
        <v>264.65822029140941</v>
      </c>
      <c r="P8" s="29">
        <v>74</v>
      </c>
      <c r="Q8" s="2" t="s">
        <v>23</v>
      </c>
      <c r="R8" t="s">
        <v>24</v>
      </c>
      <c r="S8" s="44">
        <f t="shared" si="0"/>
        <v>10800</v>
      </c>
      <c r="T8" s="45">
        <f t="shared" si="1"/>
        <v>144.41737970630666</v>
      </c>
      <c r="U8" s="3" t="s">
        <v>25</v>
      </c>
    </row>
    <row r="9" spans="1:25" ht="15.75" thickBot="1" x14ac:dyDescent="0.3">
      <c r="A9" t="s">
        <v>30</v>
      </c>
      <c r="B9" t="s">
        <v>31</v>
      </c>
      <c r="C9" s="18">
        <v>44376</v>
      </c>
      <c r="D9" s="10">
        <v>127000</v>
      </c>
      <c r="E9" t="s">
        <v>21</v>
      </c>
      <c r="F9" t="s">
        <v>22</v>
      </c>
      <c r="G9" s="10">
        <v>127000</v>
      </c>
      <c r="H9" s="10">
        <v>51600</v>
      </c>
      <c r="I9" s="14">
        <f>H9/G9*100</f>
        <v>40.629921259842519</v>
      </c>
      <c r="J9" s="10">
        <v>103240</v>
      </c>
      <c r="K9" s="10">
        <f>G9-92023</f>
        <v>34977</v>
      </c>
      <c r="L9" s="10">
        <v>11217</v>
      </c>
      <c r="M9" s="22">
        <v>74.783242999999999</v>
      </c>
      <c r="N9" s="25">
        <v>148</v>
      </c>
      <c r="O9" s="10">
        <f>K9/M9</f>
        <v>467.71173055439709</v>
      </c>
      <c r="P9" s="29">
        <v>74</v>
      </c>
      <c r="Q9" s="2" t="s">
        <v>23</v>
      </c>
      <c r="R9" t="s">
        <v>24</v>
      </c>
      <c r="S9" s="44">
        <f t="shared" si="0"/>
        <v>11430</v>
      </c>
      <c r="T9" s="45">
        <f t="shared" si="1"/>
        <v>152.84172685584122</v>
      </c>
      <c r="U9" s="3" t="s">
        <v>25</v>
      </c>
    </row>
    <row r="10" spans="1:25" ht="15.75" thickTop="1" x14ac:dyDescent="0.25">
      <c r="A10" s="4"/>
      <c r="B10" s="4"/>
      <c r="C10" s="19" t="s">
        <v>32</v>
      </c>
      <c r="D10" s="11">
        <f>+SUM(D5:D9)</f>
        <v>686900</v>
      </c>
      <c r="E10" s="4"/>
      <c r="F10" s="4"/>
      <c r="G10" s="11">
        <f>+SUM(G5:G9)</f>
        <v>686900</v>
      </c>
      <c r="H10" s="11">
        <f>+SUM(H5:H9)</f>
        <v>275300</v>
      </c>
      <c r="I10" s="15"/>
      <c r="J10" s="11">
        <f>+SUM(J5:J9)</f>
        <v>550428</v>
      </c>
      <c r="K10" s="11">
        <f>+SUM(K5:K9)</f>
        <v>195497</v>
      </c>
      <c r="L10" s="11">
        <f>+SUM(L5:L9)</f>
        <v>59025</v>
      </c>
      <c r="M10" s="23">
        <f>+SUM(M5:M9)</f>
        <v>393.49898799999994</v>
      </c>
      <c r="N10" s="26"/>
      <c r="O10" s="11"/>
      <c r="P10" s="30"/>
      <c r="Q10" s="5"/>
      <c r="R10" s="4"/>
      <c r="S10" s="44">
        <f t="shared" si="0"/>
        <v>61821</v>
      </c>
      <c r="T10" s="4"/>
      <c r="U10" s="4"/>
    </row>
    <row r="11" spans="1:25" x14ac:dyDescent="0.25">
      <c r="A11" s="6"/>
      <c r="B11" s="6"/>
      <c r="C11" s="20"/>
      <c r="D11" s="12"/>
      <c r="E11" s="6"/>
      <c r="F11" s="6"/>
      <c r="G11" s="12"/>
      <c r="H11" s="12" t="s">
        <v>33</v>
      </c>
      <c r="I11" s="16">
        <f>H10/G10*100</f>
        <v>40.078614063182414</v>
      </c>
      <c r="J11" s="12"/>
      <c r="K11" s="12"/>
      <c r="L11" s="12" t="s">
        <v>34</v>
      </c>
      <c r="M11" s="24"/>
      <c r="N11" s="27"/>
      <c r="O11" s="12"/>
      <c r="P11" s="31"/>
      <c r="Q11" s="7"/>
      <c r="R11" s="6"/>
      <c r="S11" s="6"/>
      <c r="T11" s="46">
        <f>AVERAGE(T5:T10)</f>
        <v>156.42898462424816</v>
      </c>
      <c r="U11" s="6"/>
    </row>
    <row r="12" spans="1:25" x14ac:dyDescent="0.25">
      <c r="A12" s="8"/>
      <c r="B12" s="8"/>
      <c r="C12" s="21"/>
      <c r="D12" s="13"/>
      <c r="E12" s="8"/>
      <c r="F12" s="8"/>
      <c r="G12" s="13"/>
      <c r="H12" s="13" t="s">
        <v>35</v>
      </c>
      <c r="I12" s="17">
        <f>STDEV(I5:I9)</f>
        <v>4.1946944877152061</v>
      </c>
      <c r="J12" s="13"/>
      <c r="K12" s="13"/>
      <c r="L12" s="13" t="s">
        <v>36</v>
      </c>
      <c r="M12" s="33">
        <f>K10/M10</f>
        <v>496.81703374545918</v>
      </c>
      <c r="N12" s="28"/>
      <c r="O12" s="13"/>
      <c r="P12" s="32"/>
      <c r="Q12" s="9"/>
      <c r="R12" s="8"/>
      <c r="S12" s="8" t="s">
        <v>40</v>
      </c>
      <c r="T12" s="47">
        <f>+G10*0.09/M10</f>
        <v>157.10586783008452</v>
      </c>
      <c r="U12" s="8" t="s">
        <v>41</v>
      </c>
    </row>
    <row r="15" spans="1:25" x14ac:dyDescent="0.25">
      <c r="C15"/>
      <c r="D15"/>
      <c r="G15"/>
      <c r="H15"/>
      <c r="I15"/>
      <c r="J15"/>
      <c r="K15"/>
      <c r="L15"/>
      <c r="M15"/>
      <c r="N15"/>
      <c r="O15"/>
      <c r="P15"/>
      <c r="Q15"/>
    </row>
    <row r="16" spans="1:25" x14ac:dyDescent="0.25">
      <c r="C16"/>
      <c r="D16"/>
      <c r="G16"/>
      <c r="H16"/>
      <c r="I16"/>
      <c r="J16"/>
      <c r="K16"/>
      <c r="L16"/>
      <c r="M16"/>
      <c r="N16"/>
      <c r="O16"/>
      <c r="P16"/>
      <c r="Q16"/>
    </row>
    <row r="17" customFormat="1" x14ac:dyDescent="0.25"/>
    <row r="18" customFormat="1" x14ac:dyDescent="0.25"/>
    <row r="19" customFormat="1" x14ac:dyDescent="0.25"/>
    <row r="20" customFormat="1" x14ac:dyDescent="0.25"/>
    <row r="21" customFormat="1" x14ac:dyDescent="0.25"/>
    <row r="22" customFormat="1" x14ac:dyDescent="0.25"/>
    <row r="23" customFormat="1" x14ac:dyDescent="0.25"/>
    <row r="24" customFormat="1" x14ac:dyDescent="0.25"/>
    <row r="25" customFormat="1" x14ac:dyDescent="0.25"/>
    <row r="26" customFormat="1" x14ac:dyDescent="0.25"/>
    <row r="27" customFormat="1" x14ac:dyDescent="0.25"/>
    <row r="28" customFormat="1" x14ac:dyDescent="0.25"/>
    <row r="29" customFormat="1" x14ac:dyDescent="0.25"/>
    <row r="30" customFormat="1" x14ac:dyDescent="0.25"/>
    <row r="31" customFormat="1" x14ac:dyDescent="0.25"/>
    <row r="32" customFormat="1" x14ac:dyDescent="0.25"/>
    <row r="33" spans="3:18" x14ac:dyDescent="0.25">
      <c r="C33"/>
      <c r="D33"/>
      <c r="G33"/>
      <c r="H33"/>
      <c r="I33"/>
      <c r="J33"/>
      <c r="K33"/>
      <c r="L33"/>
      <c r="M33"/>
      <c r="N33"/>
      <c r="O33"/>
      <c r="P33"/>
      <c r="Q33"/>
    </row>
    <row r="34" spans="3:18" x14ac:dyDescent="0.25">
      <c r="C34"/>
      <c r="D34"/>
      <c r="G34"/>
      <c r="H34"/>
      <c r="I34"/>
      <c r="J34"/>
      <c r="K34"/>
      <c r="L34"/>
      <c r="M34"/>
      <c r="N34"/>
      <c r="O34"/>
      <c r="P34"/>
      <c r="Q34"/>
    </row>
    <row r="35" spans="3:18" x14ac:dyDescent="0.25">
      <c r="C35"/>
      <c r="D35"/>
      <c r="G35"/>
      <c r="H35"/>
      <c r="I35"/>
      <c r="J35"/>
      <c r="K35"/>
      <c r="L35"/>
      <c r="M35"/>
      <c r="N35"/>
      <c r="O35"/>
      <c r="P35"/>
      <c r="Q35"/>
    </row>
    <row r="36" spans="3:18" x14ac:dyDescent="0.25">
      <c r="C36"/>
      <c r="D36"/>
      <c r="G36"/>
      <c r="H36"/>
      <c r="I36"/>
      <c r="J36"/>
      <c r="K36"/>
      <c r="L36"/>
      <c r="M36"/>
      <c r="N36"/>
      <c r="O36"/>
      <c r="P36"/>
      <c r="Q36"/>
    </row>
    <row r="37" spans="3:18" x14ac:dyDescent="0.25">
      <c r="G37"/>
      <c r="H37"/>
      <c r="I37"/>
      <c r="J37"/>
      <c r="K37"/>
      <c r="L37"/>
      <c r="M37"/>
      <c r="N37"/>
      <c r="O37"/>
      <c r="P37"/>
      <c r="Q37"/>
    </row>
    <row r="38" spans="3:18" x14ac:dyDescent="0.25">
      <c r="G38"/>
      <c r="H38"/>
      <c r="I38"/>
      <c r="J38"/>
      <c r="K38"/>
      <c r="L38"/>
      <c r="M38"/>
      <c r="N38"/>
      <c r="O38"/>
      <c r="P38"/>
      <c r="Q38"/>
    </row>
    <row r="39" spans="3:18" x14ac:dyDescent="0.25">
      <c r="G39"/>
      <c r="H39"/>
      <c r="I39"/>
      <c r="J39"/>
      <c r="K39"/>
      <c r="L39"/>
      <c r="M39"/>
      <c r="N39"/>
      <c r="O39"/>
      <c r="P39"/>
      <c r="Q39"/>
    </row>
    <row r="40" spans="3:18" x14ac:dyDescent="0.25">
      <c r="G40"/>
      <c r="H40"/>
      <c r="I40"/>
      <c r="J40"/>
      <c r="K40"/>
      <c r="L40"/>
      <c r="M40"/>
      <c r="N40"/>
      <c r="O40"/>
      <c r="P40"/>
      <c r="Q40"/>
    </row>
    <row r="41" spans="3:18" x14ac:dyDescent="0.25">
      <c r="G41"/>
      <c r="H41"/>
      <c r="I41"/>
      <c r="J41"/>
      <c r="K41"/>
      <c r="L41"/>
      <c r="M41"/>
      <c r="N41"/>
      <c r="O41"/>
      <c r="P41"/>
      <c r="Q41"/>
    </row>
    <row r="42" spans="3:18" x14ac:dyDescent="0.25">
      <c r="G42"/>
      <c r="H42"/>
      <c r="I42"/>
      <c r="J42"/>
      <c r="K42"/>
      <c r="L42"/>
      <c r="M42"/>
      <c r="N42"/>
      <c r="O42"/>
      <c r="P42"/>
      <c r="Q42"/>
      <c r="R42" s="48"/>
    </row>
  </sheetData>
  <mergeCells count="1">
    <mergeCell ref="A2:U2"/>
  </mergeCells>
  <conditionalFormatting sqref="A5:U5 A6:R9 T6:U9 S6:S10">
    <cfRule type="expression" dxfId="1" priority="1" stopIfTrue="1">
      <formula>MOD(ROW(),4)&gt;1</formula>
    </cfRule>
    <cfRule type="expression" dxfId="0" priority="2" stopIfTrue="1">
      <formula>MOD(ROW(),4)&lt;2</formula>
    </cfRule>
  </conditionalFormatting>
  <pageMargins left="0.7" right="0.7" top="0.75" bottom="0.75" header="0.3" footer="0.3"/>
  <pageSetup paperSize="5" scale="6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5A6BA9-A156-48E5-A7C8-613F6BF38699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Land Analysis</vt:lpstr>
      <vt:lpstr>Sheet1</vt:lpstr>
      <vt:lpstr>'Land Analysis'!Print_Area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Cook</dc:creator>
  <cp:lastModifiedBy>David Cook</cp:lastModifiedBy>
  <cp:lastPrinted>2024-02-01T20:59:55Z</cp:lastPrinted>
  <dcterms:created xsi:type="dcterms:W3CDTF">2024-01-26T17:47:12Z</dcterms:created>
  <dcterms:modified xsi:type="dcterms:W3CDTF">2024-03-04T00:09:04Z</dcterms:modified>
</cp:coreProperties>
</file>