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D1B676B-CB92-4DC5-959F-0DA88EB3F453}" xr6:coauthVersionLast="47" xr6:coauthVersionMax="47" xr10:uidLastSave="{00000000-0000-0000-0000-000000000000}"/>
  <bookViews>
    <workbookView xWindow="-120" yWindow="-120" windowWidth="19440" windowHeight="11520" xr2:uid="{1EA9E145-E12D-4409-8154-06FFE2967CB8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2" l="1"/>
  <c r="R12" i="2"/>
  <c r="R6" i="2"/>
  <c r="R7" i="2"/>
  <c r="R8" i="2"/>
  <c r="R9" i="2"/>
  <c r="R10" i="2"/>
  <c r="R5" i="2"/>
  <c r="Q11" i="2"/>
  <c r="Q12" i="2"/>
  <c r="Q6" i="2"/>
  <c r="Q7" i="2"/>
  <c r="Q8" i="2"/>
  <c r="Q9" i="2"/>
  <c r="Q10" i="2"/>
  <c r="Q5" i="2"/>
  <c r="M11" i="2"/>
  <c r="I5" i="2"/>
  <c r="K5" i="2"/>
  <c r="O5" i="2" s="1"/>
  <c r="I6" i="2"/>
  <c r="K6" i="2"/>
  <c r="O6" i="2" s="1"/>
  <c r="I7" i="2"/>
  <c r="K7" i="2"/>
  <c r="O7" i="2" s="1"/>
  <c r="I8" i="2"/>
  <c r="K8" i="2"/>
  <c r="O8" i="2" s="1"/>
  <c r="I9" i="2"/>
  <c r="K9" i="2"/>
  <c r="O9" i="2" s="1"/>
  <c r="I10" i="2"/>
  <c r="K10" i="2"/>
  <c r="O10" i="2" s="1"/>
  <c r="D11" i="2"/>
  <c r="G11" i="2"/>
  <c r="H11" i="2"/>
  <c r="I12" i="2" s="1"/>
  <c r="J11" i="2"/>
  <c r="L11" i="2"/>
  <c r="I13" i="2" l="1"/>
  <c r="K11" i="2"/>
</calcChain>
</file>

<file path=xl/sharedStrings.xml><?xml version="1.0" encoding="utf-8"?>
<sst xmlns="http://schemas.openxmlformats.org/spreadsheetml/2006/main" count="73" uniqueCount="52">
  <si>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</si>
  <si>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</si>
  <si>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</si>
  <si>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</si>
  <si>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</si>
  <si>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</si>
  <si>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</si>
  <si>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</si>
  <si>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</si>
  <si>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</si>
  <si>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</si>
  <si>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</si>
  <si>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</si>
  <si>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</si>
  <si>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Dollars/FF</t>
  </si>
  <si>
    <t>Actual Front</t>
  </si>
  <si>
    <t>ECF Area</t>
  </si>
  <si>
    <t>Liber/Page</t>
  </si>
  <si>
    <t>Land Table</t>
  </si>
  <si>
    <t>Class</t>
  </si>
  <si>
    <t>WD</t>
  </si>
  <si>
    <t>03-ARM'S LENGTH</t>
  </si>
  <si>
    <t>401</t>
  </si>
  <si>
    <t>25-11-4-24-1301-000</t>
  </si>
  <si>
    <t>5140 YOUNGSTOWN</t>
  </si>
  <si>
    <t>4019</t>
  </si>
  <si>
    <t>YOUNGSTOWN SUB</t>
  </si>
  <si>
    <t>25-11-4-24-1304-000</t>
  </si>
  <si>
    <t>5124 YOUNGSTOWN</t>
  </si>
  <si>
    <t>25-11-4-24-1305-000</t>
  </si>
  <si>
    <t>5114 YOUNGSTOWN</t>
  </si>
  <si>
    <t>25-11-4-24-4111-000</t>
  </si>
  <si>
    <t>1309 RUBY ANN</t>
  </si>
  <si>
    <t>4016</t>
  </si>
  <si>
    <t>SPARLING SUB</t>
  </si>
  <si>
    <t>25-11-4-24-4122-000</t>
  </si>
  <si>
    <t>1364 RUBY ANN</t>
  </si>
  <si>
    <t>25-11-4-35-1121-000</t>
  </si>
  <si>
    <t>7135 MAHAR</t>
  </si>
  <si>
    <t>4017</t>
  </si>
  <si>
    <t>SPAULDING ACRES</t>
  </si>
  <si>
    <t>Totals:</t>
  </si>
  <si>
    <t>Sale. Ratio =&gt;</t>
  </si>
  <si>
    <t>Average</t>
  </si>
  <si>
    <t>Std. Dev. =&gt;</t>
  </si>
  <si>
    <t>per FF=&gt;</t>
  </si>
  <si>
    <t>Aggregate</t>
  </si>
  <si>
    <t>Spaulding Twp 2024  Land Value Analysis Gavits, Kenwood, Kochan, Orth, Sheridan, Sparling, Spaulding &amp; Youngstown</t>
  </si>
  <si>
    <t>9% Allocation</t>
  </si>
  <si>
    <t>Ave</t>
  </si>
  <si>
    <t>Allocated PFF</t>
  </si>
  <si>
    <t>Use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</si>
</sst>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168" fontId="2" fillId="3" borderId="2" xfId="0" applyNumberFormat="1" applyFont="1" applyFill="1" applyBorder="1"/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6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167" fontId="1" fillId="2" borderId="0" xfId="0" applyNumberFormat="1" applyFont="1" applyFill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8" fontId="2" fillId="3" borderId="2" xfId="0" applyNumberFormat="1" applyFont="1" applyFill="1" applyBorder="1"/>
    <xf numFmtId="38" fontId="0" fillId="0" borderId="0" xfId="0" applyNumberFormat="1"/>
    <xf numFmtId="38" fontId="2" fillId="3" borderId="0" xfId="0" applyNumberFormat="1" applyFont="1" applyFill="1"/>
    <xf numFmtId="38" fontId="2" fillId="3" borderId="1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6478-9832-4C75-B0B6-077DF88BD20F}">
  <sheetPr>
    <pageSetUpPr fitToPage="1"/>
  </sheetPr>
  <dimension ref="A2:AP13"/>
  <sheetViews>
    <sheetView tabSelected="1" topLeftCell="P1" workbookViewId="0">
      <selection activeCell="R14" sqref="R14"/>
    </sheetView>
  </sheetViews>
  <sheetFormatPr defaultRowHeight="15" x14ac:dyDescent="0.25"/>
  <cols>
    <col min="1" max="2" width="18.85546875" bestFit="1" customWidth="1"/>
    <col min="3" max="3" width="9.28515625" style="18" bestFit="1" customWidth="1"/>
    <col min="4" max="4" width="10.85546875" style="10" bestFit="1" customWidth="1"/>
    <col min="5" max="5" width="5.5703125" bestFit="1" customWidth="1"/>
    <col min="6" max="6" width="16.7109375" bestFit="1" customWidth="1"/>
    <col min="7" max="7" width="10.85546875" style="10" bestFit="1" customWidth="1"/>
    <col min="8" max="8" width="12.7109375" style="10" bestFit="1" customWidth="1"/>
    <col min="9" max="9" width="12.85546875" style="14" bestFit="1" customWidth="1"/>
    <col min="10" max="10" width="13.42578125" style="10" bestFit="1" customWidth="1"/>
    <col min="11" max="11" width="13.28515625" style="10" bestFit="1" customWidth="1"/>
    <col min="12" max="12" width="14.42578125" style="10" bestFit="1" customWidth="1"/>
    <col min="13" max="13" width="11.140625" style="22" bestFit="1" customWidth="1"/>
    <col min="14" max="14" width="6.42578125" style="25" bestFit="1" customWidth="1"/>
    <col min="15" max="15" width="10" style="10" bestFit="1" customWidth="1"/>
    <col min="16" max="18" width="13.28515625" style="29" customWidth="1"/>
    <col min="19" max="19" width="8.7109375" style="1" bestFit="1" customWidth="1"/>
    <col min="20" max="20" width="11" bestFit="1" customWidth="1"/>
    <col min="21" max="21" width="21" bestFit="1" customWidth="1"/>
    <col min="22" max="22" width="5.42578125" bestFit="1" customWidth="1"/>
  </cols>
  <sheetData>
    <row r="2" spans="1:42" x14ac:dyDescent="0.2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42" x14ac:dyDescent="0.25">
      <c r="A3">
        <v>6</v>
      </c>
    </row>
    <row r="4" spans="1:42" s="43" customFormat="1" x14ac:dyDescent="0.25">
      <c r="A4" s="34" t="s">
        <v>0</v>
      </c>
      <c r="B4" s="34" t="s">
        <v>1</v>
      </c>
      <c r="C4" s="35" t="s">
        <v>2</v>
      </c>
      <c r="D4" s="36" t="s">
        <v>3</v>
      </c>
      <c r="E4" s="34" t="s">
        <v>4</v>
      </c>
      <c r="F4" s="34" t="s">
        <v>5</v>
      </c>
      <c r="G4" s="36" t="s">
        <v>6</v>
      </c>
      <c r="H4" s="36" t="s">
        <v>7</v>
      </c>
      <c r="I4" s="37" t="s">
        <v>8</v>
      </c>
      <c r="J4" s="36" t="s">
        <v>9</v>
      </c>
      <c r="K4" s="36" t="s">
        <v>10</v>
      </c>
      <c r="L4" s="36" t="s">
        <v>11</v>
      </c>
      <c r="M4" s="38" t="s">
        <v>12</v>
      </c>
      <c r="N4" s="39" t="s">
        <v>13</v>
      </c>
      <c r="O4" s="36" t="s">
        <v>14</v>
      </c>
      <c r="P4" s="40" t="s">
        <v>15</v>
      </c>
      <c r="Q4" s="40" t="s">
        <v>48</v>
      </c>
      <c r="R4" s="40" t="s">
        <v>50</v>
      </c>
      <c r="S4" s="41" t="s">
        <v>16</v>
      </c>
      <c r="T4" s="34" t="s">
        <v>17</v>
      </c>
      <c r="U4" s="34" t="s">
        <v>18</v>
      </c>
      <c r="V4" s="34" t="s">
        <v>19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x14ac:dyDescent="0.25">
      <c r="A5" t="s">
        <v>23</v>
      </c>
      <c r="B5" t="s">
        <v>24</v>
      </c>
      <c r="C5" s="18">
        <v>44316</v>
      </c>
      <c r="D5" s="10">
        <v>122000</v>
      </c>
      <c r="E5" t="s">
        <v>20</v>
      </c>
      <c r="F5" t="s">
        <v>21</v>
      </c>
      <c r="G5" s="10">
        <v>122000</v>
      </c>
      <c r="H5" s="10">
        <v>55400</v>
      </c>
      <c r="I5" s="14">
        <f t="shared" ref="I5:I10" si="0">H5/G5*100</f>
        <v>45.409836065573771</v>
      </c>
      <c r="J5" s="10">
        <v>110871</v>
      </c>
      <c r="K5" s="10">
        <f>G5-96785</f>
        <v>25215</v>
      </c>
      <c r="L5" s="10">
        <v>14086</v>
      </c>
      <c r="M5" s="22">
        <v>72.982788999999997</v>
      </c>
      <c r="N5" s="25">
        <v>294</v>
      </c>
      <c r="O5" s="10">
        <f t="shared" ref="O5:O10" si="1">K5/M5</f>
        <v>345.49241465683093</v>
      </c>
      <c r="P5" s="29">
        <v>75</v>
      </c>
      <c r="Q5" s="45">
        <f>+G5*0.09</f>
        <v>10980</v>
      </c>
      <c r="R5" s="45">
        <f>+Q5/M5</f>
        <v>150.44642922593709</v>
      </c>
      <c r="S5" s="2" t="s">
        <v>25</v>
      </c>
      <c r="T5">
        <v>2021018108</v>
      </c>
      <c r="U5" t="s">
        <v>26</v>
      </c>
      <c r="V5" s="3" t="s">
        <v>22</v>
      </c>
    </row>
    <row r="6" spans="1:42" x14ac:dyDescent="0.25">
      <c r="A6" t="s">
        <v>27</v>
      </c>
      <c r="B6" t="s">
        <v>28</v>
      </c>
      <c r="C6" s="18">
        <v>44328</v>
      </c>
      <c r="D6" s="10">
        <v>114500</v>
      </c>
      <c r="E6" t="s">
        <v>20</v>
      </c>
      <c r="F6" t="s">
        <v>21</v>
      </c>
      <c r="G6" s="10">
        <v>114500</v>
      </c>
      <c r="H6" s="10">
        <v>47500</v>
      </c>
      <c r="I6" s="14">
        <f t="shared" si="0"/>
        <v>41.484716157205241</v>
      </c>
      <c r="J6" s="10">
        <v>94978</v>
      </c>
      <c r="K6" s="10">
        <f>G6-82240</f>
        <v>32260</v>
      </c>
      <c r="L6" s="10">
        <v>12738</v>
      </c>
      <c r="M6" s="22">
        <v>66</v>
      </c>
      <c r="N6" s="25">
        <v>295</v>
      </c>
      <c r="O6" s="10">
        <f t="shared" si="1"/>
        <v>488.78787878787881</v>
      </c>
      <c r="P6" s="29">
        <v>66</v>
      </c>
      <c r="Q6" s="45">
        <f t="shared" ref="Q6:Q10" si="2">+G6*0.09</f>
        <v>10305</v>
      </c>
      <c r="R6" s="45">
        <f t="shared" ref="R6:R10" si="3">+Q6/M6</f>
        <v>156.13636363636363</v>
      </c>
      <c r="S6" s="2" t="s">
        <v>25</v>
      </c>
      <c r="T6">
        <v>2021018811</v>
      </c>
      <c r="U6" t="s">
        <v>26</v>
      </c>
      <c r="V6" s="3" t="s">
        <v>22</v>
      </c>
    </row>
    <row r="7" spans="1:42" x14ac:dyDescent="0.25">
      <c r="A7" t="s">
        <v>29</v>
      </c>
      <c r="B7" t="s">
        <v>30</v>
      </c>
      <c r="C7" s="18">
        <v>44336</v>
      </c>
      <c r="D7" s="10">
        <v>72000</v>
      </c>
      <c r="E7" t="s">
        <v>20</v>
      </c>
      <c r="F7" t="s">
        <v>21</v>
      </c>
      <c r="G7" s="10">
        <v>72000</v>
      </c>
      <c r="H7" s="10">
        <v>31700</v>
      </c>
      <c r="I7" s="14">
        <f t="shared" si="0"/>
        <v>44.027777777777779</v>
      </c>
      <c r="J7" s="10">
        <v>63410</v>
      </c>
      <c r="K7" s="10">
        <f>G7-50672</f>
        <v>21328</v>
      </c>
      <c r="L7" s="10">
        <v>12738</v>
      </c>
      <c r="M7" s="22">
        <v>66</v>
      </c>
      <c r="N7" s="25">
        <v>295</v>
      </c>
      <c r="O7" s="10">
        <f t="shared" si="1"/>
        <v>323.15151515151513</v>
      </c>
      <c r="P7" s="29">
        <v>66</v>
      </c>
      <c r="Q7" s="45">
        <f t="shared" si="2"/>
        <v>6480</v>
      </c>
      <c r="R7" s="45">
        <f t="shared" si="3"/>
        <v>98.181818181818187</v>
      </c>
      <c r="S7" s="2" t="s">
        <v>25</v>
      </c>
      <c r="T7">
        <v>2021019850</v>
      </c>
      <c r="U7" t="s">
        <v>26</v>
      </c>
      <c r="V7" s="3" t="s">
        <v>22</v>
      </c>
    </row>
    <row r="8" spans="1:42" x14ac:dyDescent="0.25">
      <c r="A8" t="s">
        <v>31</v>
      </c>
      <c r="B8" t="s">
        <v>32</v>
      </c>
      <c r="C8" s="18">
        <v>44474</v>
      </c>
      <c r="D8" s="10">
        <v>130000</v>
      </c>
      <c r="E8" t="s">
        <v>20</v>
      </c>
      <c r="F8" t="s">
        <v>21</v>
      </c>
      <c r="G8" s="10">
        <v>130000</v>
      </c>
      <c r="H8" s="10">
        <v>51800</v>
      </c>
      <c r="I8" s="14">
        <f t="shared" si="0"/>
        <v>39.846153846153847</v>
      </c>
      <c r="J8" s="10">
        <v>103594</v>
      </c>
      <c r="K8" s="10">
        <f>G8-89310</f>
        <v>40690</v>
      </c>
      <c r="L8" s="10">
        <v>14284</v>
      </c>
      <c r="M8" s="22">
        <v>78.481835000000004</v>
      </c>
      <c r="N8" s="25">
        <v>128</v>
      </c>
      <c r="O8" s="10">
        <f t="shared" si="1"/>
        <v>518.46392225665977</v>
      </c>
      <c r="P8" s="29">
        <v>80</v>
      </c>
      <c r="Q8" s="45">
        <f t="shared" si="2"/>
        <v>11700</v>
      </c>
      <c r="R8" s="45">
        <f t="shared" si="3"/>
        <v>149.07908307699481</v>
      </c>
      <c r="S8" s="2" t="s">
        <v>33</v>
      </c>
      <c r="T8">
        <v>2021032726</v>
      </c>
      <c r="U8" t="s">
        <v>34</v>
      </c>
      <c r="V8" s="3" t="s">
        <v>22</v>
      </c>
    </row>
    <row r="9" spans="1:42" x14ac:dyDescent="0.25">
      <c r="A9" t="s">
        <v>35</v>
      </c>
      <c r="B9" t="s">
        <v>36</v>
      </c>
      <c r="C9" s="18">
        <v>44398</v>
      </c>
      <c r="D9" s="10">
        <v>107000</v>
      </c>
      <c r="E9" t="s">
        <v>20</v>
      </c>
      <c r="F9" t="s">
        <v>21</v>
      </c>
      <c r="G9" s="10">
        <v>107000</v>
      </c>
      <c r="H9" s="10">
        <v>45500</v>
      </c>
      <c r="I9" s="14">
        <f t="shared" si="0"/>
        <v>42.523364485981304</v>
      </c>
      <c r="J9" s="10">
        <v>90930</v>
      </c>
      <c r="K9" s="10">
        <f>G9-76370</f>
        <v>30630</v>
      </c>
      <c r="L9" s="10">
        <v>14560</v>
      </c>
      <c r="M9" s="22">
        <v>80</v>
      </c>
      <c r="N9" s="25">
        <v>133</v>
      </c>
      <c r="O9" s="10">
        <f t="shared" si="1"/>
        <v>382.875</v>
      </c>
      <c r="P9" s="29">
        <v>80</v>
      </c>
      <c r="Q9" s="45">
        <f t="shared" si="2"/>
        <v>9630</v>
      </c>
      <c r="R9" s="45">
        <f t="shared" si="3"/>
        <v>120.375</v>
      </c>
      <c r="S9" s="2" t="s">
        <v>33</v>
      </c>
      <c r="T9">
        <v>2021025131</v>
      </c>
      <c r="U9" t="s">
        <v>34</v>
      </c>
      <c r="V9" s="3" t="s">
        <v>22</v>
      </c>
    </row>
    <row r="10" spans="1:42" ht="15.75" thickBot="1" x14ac:dyDescent="0.3">
      <c r="A10" t="s">
        <v>37</v>
      </c>
      <c r="B10" t="s">
        <v>38</v>
      </c>
      <c r="C10" s="18">
        <v>44328</v>
      </c>
      <c r="D10" s="10">
        <v>157000</v>
      </c>
      <c r="E10" t="s">
        <v>20</v>
      </c>
      <c r="F10" t="s">
        <v>21</v>
      </c>
      <c r="G10" s="10">
        <v>157000</v>
      </c>
      <c r="H10" s="10">
        <v>75400</v>
      </c>
      <c r="I10" s="14">
        <f t="shared" si="0"/>
        <v>48.025477707006367</v>
      </c>
      <c r="J10" s="10">
        <v>150883</v>
      </c>
      <c r="K10" s="10">
        <f>G10-130879</f>
        <v>26121</v>
      </c>
      <c r="L10" s="10">
        <v>20004</v>
      </c>
      <c r="M10" s="22">
        <v>109.914646</v>
      </c>
      <c r="N10" s="25">
        <v>117</v>
      </c>
      <c r="O10" s="10">
        <f t="shared" si="1"/>
        <v>237.64803827872038</v>
      </c>
      <c r="P10" s="29">
        <v>119</v>
      </c>
      <c r="Q10" s="45">
        <f t="shared" si="2"/>
        <v>14130</v>
      </c>
      <c r="R10" s="45">
        <f t="shared" si="3"/>
        <v>128.55429657663637</v>
      </c>
      <c r="S10" s="2" t="s">
        <v>39</v>
      </c>
      <c r="T10">
        <v>2021019032</v>
      </c>
      <c r="U10" t="s">
        <v>40</v>
      </c>
      <c r="V10" s="3" t="s">
        <v>22</v>
      </c>
    </row>
    <row r="11" spans="1:42" ht="15.75" thickTop="1" x14ac:dyDescent="0.25">
      <c r="A11" s="4"/>
      <c r="B11" s="4"/>
      <c r="C11" s="19" t="s">
        <v>41</v>
      </c>
      <c r="D11" s="11">
        <f>+SUM(D5:D10)</f>
        <v>702500</v>
      </c>
      <c r="E11" s="4"/>
      <c r="F11" s="4"/>
      <c r="G11" s="11">
        <f>+SUM(G5:G10)</f>
        <v>702500</v>
      </c>
      <c r="H11" s="11">
        <f>+SUM(H5:H10)</f>
        <v>307300</v>
      </c>
      <c r="I11" s="15"/>
      <c r="J11" s="11">
        <f>+SUM(J5:J10)</f>
        <v>614666</v>
      </c>
      <c r="K11" s="11">
        <f>+SUM(K5:K10)</f>
        <v>176244</v>
      </c>
      <c r="L11" s="11">
        <f>+SUM(L5:L10)</f>
        <v>88410</v>
      </c>
      <c r="M11" s="23">
        <f>+SUM(M5:M10)</f>
        <v>473.37927000000002</v>
      </c>
      <c r="N11" s="26"/>
      <c r="O11" s="11"/>
      <c r="P11" s="30"/>
      <c r="Q11" s="30">
        <f>SUM(Q5:Q10)</f>
        <v>63225</v>
      </c>
      <c r="R11" s="47"/>
      <c r="S11" s="5"/>
      <c r="T11" s="4"/>
      <c r="U11" s="4"/>
      <c r="V11" s="4"/>
    </row>
    <row r="12" spans="1:42" x14ac:dyDescent="0.25">
      <c r="A12" s="6"/>
      <c r="B12" s="6"/>
      <c r="C12" s="20"/>
      <c r="D12" s="12"/>
      <c r="E12" s="6"/>
      <c r="F12" s="6"/>
      <c r="G12" s="12"/>
      <c r="H12" s="12" t="s">
        <v>42</v>
      </c>
      <c r="I12" s="16">
        <f>H11/G11*100</f>
        <v>43.743772241992886</v>
      </c>
      <c r="J12" s="12"/>
      <c r="K12" s="12"/>
      <c r="L12" s="12" t="s">
        <v>43</v>
      </c>
      <c r="M12" s="24"/>
      <c r="N12" s="27"/>
      <c r="O12" s="12"/>
      <c r="P12" s="31" t="s">
        <v>49</v>
      </c>
      <c r="Q12" s="46">
        <f>AVERAGE(Q5:Q11)</f>
        <v>18064.285714285714</v>
      </c>
      <c r="R12" s="46">
        <f>AVERAGE(R5:R10)</f>
        <v>133.795498449625</v>
      </c>
      <c r="S12" s="7"/>
      <c r="T12" s="6"/>
      <c r="U12" s="6"/>
      <c r="V12" s="6"/>
    </row>
    <row r="13" spans="1:42" x14ac:dyDescent="0.25">
      <c r="A13" s="8"/>
      <c r="B13" s="8"/>
      <c r="C13" s="21"/>
      <c r="D13" s="13"/>
      <c r="E13" s="8"/>
      <c r="F13" s="8"/>
      <c r="G13" s="13"/>
      <c r="H13" s="13" t="s">
        <v>44</v>
      </c>
      <c r="I13" s="17">
        <f>STDEV(I5:I10)</f>
        <v>2.9242081537069375</v>
      </c>
      <c r="J13" s="13"/>
      <c r="K13" s="13"/>
      <c r="L13" s="13" t="s">
        <v>45</v>
      </c>
      <c r="M13" s="33"/>
      <c r="N13" s="28"/>
      <c r="O13" s="32"/>
      <c r="Q13" s="32" t="s">
        <v>46</v>
      </c>
      <c r="R13" s="44">
        <f>+G11*0.09/M11</f>
        <v>133.56098166275848</v>
      </c>
      <c r="S13" s="9" t="s">
        <v>51</v>
      </c>
      <c r="T13" s="8"/>
      <c r="U13" s="8"/>
      <c r="V13" s="8"/>
    </row>
  </sheetData>
  <mergeCells count="1">
    <mergeCell ref="A2:V2"/>
  </mergeCells>
  <conditionalFormatting sqref="A5:V1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9FF1-65A9-44FA-AF16-FE2FF3C0581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2024-01-31T02:00:00Z</cp:lastPrinted>
  <dcterms:created xsi:type="dcterms:W3CDTF">2024-01-31T00:20:52Z</dcterms:created>
  <dcterms:modified xsi:type="dcterms:W3CDTF">2024-03-04T00:06:54Z</dcterms:modified>
</cp:coreProperties>
</file>