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D6937550-363A-49EF-9353-33B9879B180C}" xr6:coauthVersionLast="47" xr6:coauthVersionMax="47" xr10:uidLastSave="{00000000-0000-0000-0000-000000000000}"/>
  <bookViews>
    <workbookView xWindow="-120" yWindow="-120" windowWidth="29040" windowHeight="15840" xr2:uid="{3B9039C4-0548-484A-8383-1EB89087AF16}"/>
  </bookViews>
  <sheets>
    <sheet name="E.C.F. Analysis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" i="2" l="1"/>
  <c r="L7" i="2"/>
  <c r="N7" i="2" s="1"/>
  <c r="I5" i="2"/>
  <c r="L5" i="2"/>
  <c r="I6" i="2"/>
  <c r="L6" i="2"/>
  <c r="N6" i="2" s="1"/>
  <c r="I8" i="2"/>
  <c r="L8" i="2"/>
  <c r="I9" i="2"/>
  <c r="L9" i="2"/>
  <c r="N9" i="2" s="1"/>
  <c r="I10" i="2"/>
  <c r="L10" i="2"/>
  <c r="I11" i="2"/>
  <c r="L11" i="2"/>
  <c r="I12" i="2"/>
  <c r="L12" i="2"/>
  <c r="N12" i="2" s="1"/>
  <c r="I13" i="2"/>
  <c r="L13" i="2"/>
  <c r="N13" i="2" s="1"/>
  <c r="I14" i="2"/>
  <c r="L14" i="2"/>
  <c r="N14" i="2" s="1"/>
  <c r="I15" i="2"/>
  <c r="L15" i="2"/>
  <c r="N15" i="2" s="1"/>
  <c r="I16" i="2"/>
  <c r="L16" i="2"/>
  <c r="N16" i="2" s="1"/>
  <c r="D17" i="2"/>
  <c r="G17" i="2"/>
  <c r="H17" i="2"/>
  <c r="J17" i="2"/>
  <c r="M17" i="2"/>
  <c r="I18" i="2" l="1"/>
  <c r="N10" i="2"/>
  <c r="N8" i="2"/>
  <c r="N5" i="2"/>
  <c r="I19" i="2"/>
  <c r="N11" i="2"/>
  <c r="L17" i="2"/>
  <c r="N18" i="2" s="1"/>
  <c r="O18" i="2" l="1"/>
  <c r="N19" i="2"/>
  <c r="O19" i="2" l="1"/>
</calcChain>
</file>

<file path=xl/sharedStrings.xml><?xml version="1.0" encoding="utf-8"?>
<sst xmlns="http://schemas.openxmlformats.org/spreadsheetml/2006/main" count="88" uniqueCount="57">
  <si>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</si>
  <si>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</si>
  <si>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</si>
  <si>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</si>
  <si>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</si>
  <si>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</si>
  <si>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</si>
  <si>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Asd. when Sold</t>
  </si>
  <si>
    <t>Asd/Adj. Sale</t>
  </si>
  <si>
    <t>Cur. Appraisal</t>
  </si>
  <si>
    <t>Land + Yard</t>
  </si>
  <si>
    <t>Bldg. Residual</t>
  </si>
  <si>
    <t>Cost Man. $</t>
  </si>
  <si>
    <t>E.C.F.</t>
  </si>
  <si>
    <t>ECF Area</t>
  </si>
  <si>
    <t>Land Value</t>
  </si>
  <si>
    <t>Other Parcels in Sale</t>
  </si>
  <si>
    <t>Property Class</t>
  </si>
  <si>
    <t>Building Depr.</t>
  </si>
  <si>
    <t>GENGA</t>
  </si>
  <si>
    <t>WD</t>
  </si>
  <si>
    <t>03-ARM'S LENGTH</t>
  </si>
  <si>
    <t>09-11-5-05-3206-700</t>
  </si>
  <si>
    <t>2540 KANSAS</t>
  </si>
  <si>
    <t>20-MULTI PARCEL SALE REF</t>
  </si>
  <si>
    <t>19-MULTI PARCEL ARM'S LENGTH</t>
  </si>
  <si>
    <t>09-11-5-05-3277-000</t>
  </si>
  <si>
    <t>2391 NEBRASKA</t>
  </si>
  <si>
    <t>LC</t>
  </si>
  <si>
    <t>09-11-5-05-3304-000</t>
  </si>
  <si>
    <t>2462 IOWA</t>
  </si>
  <si>
    <t>09-11-5-05-3319-000</t>
  </si>
  <si>
    <t>KANSAS</t>
  </si>
  <si>
    <t>09-11-5-05-3320-001</t>
  </si>
  <si>
    <t>2418 KANSAS</t>
  </si>
  <si>
    <t>09-11-5-05-3331-000</t>
  </si>
  <si>
    <t>2315 KANSAS</t>
  </si>
  <si>
    <t>09-11-5-05-3345-000</t>
  </si>
  <si>
    <t>2303 INDIANA</t>
  </si>
  <si>
    <t>09-11-5-05-3346-000</t>
  </si>
  <si>
    <t>2295 INDIANA</t>
  </si>
  <si>
    <t>PTA</t>
  </si>
  <si>
    <t>09-11-5-05-3350-000</t>
  </si>
  <si>
    <t>2338 IOWA</t>
  </si>
  <si>
    <t>09-11-5-05-3361-000</t>
  </si>
  <si>
    <t>2320 NEBRASKA</t>
  </si>
  <si>
    <t>09-11-5-05-3404-000</t>
  </si>
  <si>
    <t>2251 KANSAS</t>
  </si>
  <si>
    <t>09-11-5-05-3418-000</t>
  </si>
  <si>
    <t>2119 KANSAS</t>
  </si>
  <si>
    <t>Totals:</t>
  </si>
  <si>
    <t>Sale. Ratio =&gt;</t>
  </si>
  <si>
    <t>E.C.F. =&gt;</t>
  </si>
  <si>
    <t>Std. Dev. =&gt;</t>
  </si>
  <si>
    <t>Ave. E.C.F. =&gt;</t>
  </si>
  <si>
    <t>Spaulding Twp ECF Study</t>
  </si>
  <si>
    <t>Neighborhood 4010 Westlawn Sub using sales from Genesee Gardens Bridgport Twp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</si>
</sst>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164" formatCode="#0.00_);[Red]\(#0.00\)"/>
    <numFmt numFmtId="165" formatCode="mm/dd/yy"/>
    <numFmt numFmtId="166" formatCode="#0.000_);[Red]\(#0.000\)"/>
    <numFmt numFmtId="167" formatCode="#0.0000_);[Red]\(#0.0000\)"/>
  </numFmts>
  <fonts count="3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/>
    <xf numFmtId="6" fontId="0" fillId="0" borderId="0" xfId="0" applyNumberFormat="1"/>
    <xf numFmtId="6" fontId="2" fillId="3" borderId="1" xfId="0" applyNumberFormat="1" applyFont="1" applyFill="1" applyBorder="1"/>
    <xf numFmtId="6" fontId="2" fillId="3" borderId="2" xfId="0" applyNumberFormat="1" applyFont="1" applyFill="1" applyBorder="1"/>
    <xf numFmtId="164" fontId="0" fillId="0" borderId="0" xfId="0" applyNumberFormat="1"/>
    <xf numFmtId="164" fontId="2" fillId="3" borderId="1" xfId="0" applyNumberFormat="1" applyFont="1" applyFill="1" applyBorder="1"/>
    <xf numFmtId="164" fontId="2" fillId="3" borderId="2" xfId="0" applyNumberFormat="1" applyFont="1" applyFill="1" applyBorder="1"/>
    <xf numFmtId="165" fontId="0" fillId="0" borderId="0" xfId="0" applyNumberFormat="1"/>
    <xf numFmtId="165" fontId="2" fillId="3" borderId="1" xfId="0" applyNumberFormat="1" applyFont="1" applyFill="1" applyBorder="1"/>
    <xf numFmtId="165" fontId="2" fillId="3" borderId="2" xfId="0" applyNumberFormat="1" applyFont="1" applyFill="1" applyBorder="1"/>
    <xf numFmtId="166" fontId="0" fillId="0" borderId="0" xfId="0" applyNumberFormat="1"/>
    <xf numFmtId="166" fontId="2" fillId="3" borderId="1" xfId="0" applyNumberFormat="1" applyFont="1" applyFill="1" applyBorder="1"/>
    <xf numFmtId="166" fontId="2" fillId="3" borderId="2" xfId="0" applyNumberFormat="1" applyFont="1" applyFill="1" applyBorder="1"/>
    <xf numFmtId="49" fontId="0" fillId="0" borderId="0" xfId="0" quotePrefix="1" applyNumberFormat="1" applyAlignment="1">
      <alignment horizontal="right"/>
    </xf>
    <xf numFmtId="49" fontId="2" fillId="3" borderId="1" xfId="0" applyNumberFormat="1" applyFont="1" applyFill="1" applyBorder="1" applyAlignment="1">
      <alignment horizontal="right"/>
    </xf>
    <xf numFmtId="49" fontId="0" fillId="0" borderId="0" xfId="0" applyNumberFormat="1" applyAlignment="1">
      <alignment horizontal="right"/>
    </xf>
    <xf numFmtId="167" fontId="2" fillId="3" borderId="2" xfId="0" applyNumberFormat="1" applyFont="1" applyFill="1" applyBorder="1" applyAlignment="1">
      <alignment horizontal="right"/>
    </xf>
    <xf numFmtId="0" fontId="2" fillId="3" borderId="0" xfId="0" applyFont="1" applyFill="1"/>
    <xf numFmtId="165" fontId="2" fillId="3" borderId="0" xfId="0" applyNumberFormat="1" applyFont="1" applyFill="1"/>
    <xf numFmtId="6" fontId="2" fillId="3" borderId="0" xfId="0" applyNumberFormat="1" applyFont="1" applyFill="1"/>
    <xf numFmtId="164" fontId="2" fillId="3" borderId="0" xfId="0" applyNumberFormat="1" applyFont="1" applyFill="1"/>
    <xf numFmtId="166" fontId="2" fillId="3" borderId="0" xfId="0" applyNumberFormat="1" applyFont="1" applyFill="1"/>
    <xf numFmtId="49" fontId="2" fillId="3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center" wrapText="1"/>
    </xf>
    <xf numFmtId="165" fontId="1" fillId="2" borderId="0" xfId="0" applyNumberFormat="1" applyFont="1" applyFill="1" applyAlignment="1">
      <alignment horizontal="center" wrapText="1"/>
    </xf>
    <xf numFmtId="6" fontId="1" fillId="2" borderId="0" xfId="0" applyNumberFormat="1" applyFont="1" applyFill="1" applyAlignment="1">
      <alignment horizontal="center" wrapText="1"/>
    </xf>
    <xf numFmtId="164" fontId="1" fillId="2" borderId="0" xfId="0" applyNumberFormat="1" applyFont="1" applyFill="1" applyAlignment="1">
      <alignment horizontal="center" wrapText="1"/>
    </xf>
    <xf numFmtId="166" fontId="1" fillId="2" borderId="0" xfId="0" applyNumberFormat="1" applyFont="1" applyFill="1" applyAlignment="1">
      <alignment horizontal="center" wrapText="1"/>
    </xf>
    <xf numFmtId="49" fontId="1" fillId="2" borderId="0" xfId="0" applyNumberFormat="1" applyFont="1" applyFill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2"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9B973-5F31-42BE-8F2D-439D104B264F}">
  <sheetPr>
    <pageSetUpPr fitToPage="1"/>
  </sheetPr>
  <dimension ref="A2:AR19"/>
  <sheetViews>
    <sheetView tabSelected="1" workbookViewId="0">
      <selection activeCell="F26" sqref="F26"/>
    </sheetView>
  </sheetViews>
  <sheetFormatPr defaultRowHeight="15" x14ac:dyDescent="0.25"/>
  <cols>
    <col min="1" max="1" width="19.140625" customWidth="1"/>
    <col min="2" max="2" width="15.85546875" customWidth="1"/>
    <col min="3" max="3" width="10.85546875" style="9" customWidth="1"/>
    <col min="4" max="4" width="12.85546875" style="3" customWidth="1"/>
    <col min="5" max="5" width="5.42578125" customWidth="1"/>
    <col min="6" max="6" width="28.140625" customWidth="1"/>
    <col min="7" max="7" width="13.85546875" style="3" customWidth="1"/>
    <col min="8" max="8" width="11.85546875" style="3" customWidth="1"/>
    <col min="9" max="9" width="11" style="6" customWidth="1"/>
    <col min="10" max="10" width="12.7109375" style="3" customWidth="1"/>
    <col min="11" max="11" width="10.85546875" style="3" customWidth="1"/>
    <col min="12" max="12" width="11.42578125" style="3" customWidth="1"/>
    <col min="13" max="13" width="14.28515625" style="3" customWidth="1"/>
    <col min="14" max="14" width="8.5703125" style="12" customWidth="1"/>
    <col min="15" max="15" width="13.7109375" style="17" customWidth="1"/>
    <col min="16" max="16" width="15.7109375" style="3" customWidth="1"/>
    <col min="17" max="17" width="18.42578125" customWidth="1"/>
    <col min="18" max="18" width="9.140625" customWidth="1"/>
    <col min="19" max="19" width="11.7109375" customWidth="1"/>
  </cols>
  <sheetData>
    <row r="2" spans="1:44" x14ac:dyDescent="0.25">
      <c r="A2" s="33" t="s">
        <v>55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44" x14ac:dyDescent="0.25">
      <c r="A3" s="33" t="s">
        <v>56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44" s="32" customFormat="1" ht="30" x14ac:dyDescent="0.25">
      <c r="A4" s="25" t="s">
        <v>0</v>
      </c>
      <c r="B4" s="25" t="s">
        <v>1</v>
      </c>
      <c r="C4" s="26" t="s">
        <v>2</v>
      </c>
      <c r="D4" s="27" t="s">
        <v>3</v>
      </c>
      <c r="E4" s="25" t="s">
        <v>4</v>
      </c>
      <c r="F4" s="25" t="s">
        <v>5</v>
      </c>
      <c r="G4" s="27" t="s">
        <v>6</v>
      </c>
      <c r="H4" s="27" t="s">
        <v>7</v>
      </c>
      <c r="I4" s="28" t="s">
        <v>8</v>
      </c>
      <c r="J4" s="27" t="s">
        <v>9</v>
      </c>
      <c r="K4" s="27" t="s">
        <v>10</v>
      </c>
      <c r="L4" s="27" t="s">
        <v>11</v>
      </c>
      <c r="M4" s="27" t="s">
        <v>12</v>
      </c>
      <c r="N4" s="29" t="s">
        <v>13</v>
      </c>
      <c r="O4" s="30" t="s">
        <v>14</v>
      </c>
      <c r="P4" s="27" t="s">
        <v>15</v>
      </c>
      <c r="Q4" s="25" t="s">
        <v>16</v>
      </c>
      <c r="R4" s="25" t="s">
        <v>17</v>
      </c>
      <c r="S4" s="25" t="s">
        <v>18</v>
      </c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</row>
    <row r="5" spans="1:44" x14ac:dyDescent="0.25">
      <c r="A5" t="s">
        <v>22</v>
      </c>
      <c r="B5" t="s">
        <v>23</v>
      </c>
      <c r="C5" s="9">
        <v>44606</v>
      </c>
      <c r="D5" s="3">
        <v>73000</v>
      </c>
      <c r="E5" t="s">
        <v>20</v>
      </c>
      <c r="F5" t="s">
        <v>21</v>
      </c>
      <c r="G5" s="3">
        <v>73000</v>
      </c>
      <c r="H5" s="3">
        <v>24000</v>
      </c>
      <c r="I5" s="6">
        <f t="shared" ref="I5:I16" si="0">H5/G5*100</f>
        <v>32.87671232876712</v>
      </c>
      <c r="J5" s="3">
        <v>66718</v>
      </c>
      <c r="K5" s="3">
        <v>5385</v>
      </c>
      <c r="L5" s="3">
        <f t="shared" ref="L5:L16" si="1">G5-K5</f>
        <v>67615</v>
      </c>
      <c r="M5" s="3">
        <v>106713.046875</v>
      </c>
      <c r="N5" s="12">
        <f t="shared" ref="N5:N16" si="2">L5/M5</f>
        <v>0.6336151199881106</v>
      </c>
      <c r="O5" s="15" t="s">
        <v>19</v>
      </c>
      <c r="P5" s="3">
        <v>5385</v>
      </c>
      <c r="R5">
        <v>401</v>
      </c>
      <c r="S5">
        <v>56</v>
      </c>
    </row>
    <row r="6" spans="1:44" x14ac:dyDescent="0.25">
      <c r="A6" t="s">
        <v>26</v>
      </c>
      <c r="B6" t="s">
        <v>27</v>
      </c>
      <c r="C6" s="9">
        <v>45005</v>
      </c>
      <c r="D6" s="3">
        <v>75000</v>
      </c>
      <c r="E6" t="s">
        <v>28</v>
      </c>
      <c r="F6" t="s">
        <v>21</v>
      </c>
      <c r="G6" s="3">
        <v>75000</v>
      </c>
      <c r="H6" s="3">
        <v>27200</v>
      </c>
      <c r="I6" s="6">
        <f t="shared" si="0"/>
        <v>36.266666666666666</v>
      </c>
      <c r="J6" s="3">
        <v>74437</v>
      </c>
      <c r="K6" s="3">
        <v>5913</v>
      </c>
      <c r="L6" s="3">
        <f t="shared" si="1"/>
        <v>69087</v>
      </c>
      <c r="M6" s="3">
        <v>119224.640625</v>
      </c>
      <c r="N6" s="12">
        <f t="shared" si="2"/>
        <v>0.57946914025348939</v>
      </c>
      <c r="O6" s="15" t="s">
        <v>19</v>
      </c>
      <c r="P6" s="3">
        <v>5913</v>
      </c>
      <c r="R6">
        <v>401</v>
      </c>
      <c r="S6">
        <v>51</v>
      </c>
    </row>
    <row r="7" spans="1:44" x14ac:dyDescent="0.25">
      <c r="A7" t="s">
        <v>29</v>
      </c>
      <c r="B7" t="s">
        <v>30</v>
      </c>
      <c r="C7" s="9">
        <v>44377</v>
      </c>
      <c r="D7" s="3">
        <v>25000</v>
      </c>
      <c r="E7" t="s">
        <v>20</v>
      </c>
      <c r="F7" t="s">
        <v>21</v>
      </c>
      <c r="G7" s="3">
        <v>25000</v>
      </c>
      <c r="H7" s="3">
        <v>11200</v>
      </c>
      <c r="I7" s="6">
        <f t="shared" si="0"/>
        <v>44.800000000000004</v>
      </c>
      <c r="J7" s="3">
        <v>30474</v>
      </c>
      <c r="K7" s="3">
        <v>5913</v>
      </c>
      <c r="L7" s="3">
        <f t="shared" si="1"/>
        <v>19087</v>
      </c>
      <c r="M7" s="3">
        <v>42733.58984375</v>
      </c>
      <c r="N7" s="12">
        <f t="shared" si="2"/>
        <v>0.44665098508665468</v>
      </c>
      <c r="O7" s="15" t="s">
        <v>19</v>
      </c>
      <c r="P7" s="3">
        <v>5913</v>
      </c>
      <c r="R7">
        <v>401</v>
      </c>
      <c r="S7">
        <v>45</v>
      </c>
    </row>
    <row r="8" spans="1:44" x14ac:dyDescent="0.25">
      <c r="A8" t="s">
        <v>31</v>
      </c>
      <c r="B8" t="s">
        <v>32</v>
      </c>
      <c r="C8" s="9">
        <v>44412</v>
      </c>
      <c r="D8" s="3">
        <v>55000</v>
      </c>
      <c r="E8" t="s">
        <v>20</v>
      </c>
      <c r="F8" t="s">
        <v>24</v>
      </c>
      <c r="G8" s="3">
        <v>55000</v>
      </c>
      <c r="H8" s="3">
        <v>25500</v>
      </c>
      <c r="I8" s="6">
        <f t="shared" si="0"/>
        <v>46.36363636363636</v>
      </c>
      <c r="J8" s="3">
        <v>62578</v>
      </c>
      <c r="K8" s="3">
        <v>12282</v>
      </c>
      <c r="L8" s="3">
        <f t="shared" si="1"/>
        <v>42718</v>
      </c>
      <c r="M8" s="3">
        <v>87509.8125</v>
      </c>
      <c r="N8" s="12">
        <f t="shared" si="2"/>
        <v>0.48815097164103738</v>
      </c>
      <c r="O8" s="15" t="s">
        <v>19</v>
      </c>
      <c r="P8" s="3">
        <v>12282</v>
      </c>
      <c r="Q8" t="s">
        <v>33</v>
      </c>
      <c r="R8">
        <v>402</v>
      </c>
      <c r="S8">
        <v>28</v>
      </c>
    </row>
    <row r="9" spans="1:44" x14ac:dyDescent="0.25">
      <c r="A9" t="s">
        <v>33</v>
      </c>
      <c r="B9" t="s">
        <v>34</v>
      </c>
      <c r="C9" s="9">
        <v>44412</v>
      </c>
      <c r="D9" s="3">
        <v>55000</v>
      </c>
      <c r="E9" t="s">
        <v>20</v>
      </c>
      <c r="F9" t="s">
        <v>25</v>
      </c>
      <c r="G9" s="3">
        <v>55000</v>
      </c>
      <c r="H9" s="3">
        <v>25500</v>
      </c>
      <c r="I9" s="6">
        <f t="shared" si="0"/>
        <v>46.36363636363636</v>
      </c>
      <c r="J9" s="3">
        <v>62578</v>
      </c>
      <c r="K9" s="3">
        <v>12282</v>
      </c>
      <c r="L9" s="3">
        <f t="shared" si="1"/>
        <v>42718</v>
      </c>
      <c r="M9" s="3">
        <v>87509.8125</v>
      </c>
      <c r="N9" s="12">
        <f t="shared" si="2"/>
        <v>0.48815097164103738</v>
      </c>
      <c r="O9" s="15" t="s">
        <v>19</v>
      </c>
      <c r="P9" s="3">
        <v>12282</v>
      </c>
      <c r="Q9" t="s">
        <v>31</v>
      </c>
      <c r="R9">
        <v>401</v>
      </c>
      <c r="S9">
        <v>56</v>
      </c>
    </row>
    <row r="10" spans="1:44" x14ac:dyDescent="0.25">
      <c r="A10" t="s">
        <v>35</v>
      </c>
      <c r="B10" t="s">
        <v>36</v>
      </c>
      <c r="C10" s="9">
        <v>44487</v>
      </c>
      <c r="D10" s="3">
        <v>78000</v>
      </c>
      <c r="E10" t="s">
        <v>20</v>
      </c>
      <c r="F10" t="s">
        <v>21</v>
      </c>
      <c r="G10" s="3">
        <v>78000</v>
      </c>
      <c r="H10" s="3">
        <v>25900</v>
      </c>
      <c r="I10" s="6">
        <f t="shared" si="0"/>
        <v>33.205128205128204</v>
      </c>
      <c r="J10" s="3">
        <v>94059</v>
      </c>
      <c r="K10" s="3">
        <v>9237</v>
      </c>
      <c r="L10" s="3">
        <f t="shared" si="1"/>
        <v>68763</v>
      </c>
      <c r="M10" s="3">
        <v>147581.46875</v>
      </c>
      <c r="N10" s="12">
        <f t="shared" si="2"/>
        <v>0.46593248178389607</v>
      </c>
      <c r="O10" s="15" t="s">
        <v>19</v>
      </c>
      <c r="P10" s="3">
        <v>9237</v>
      </c>
      <c r="R10">
        <v>401</v>
      </c>
      <c r="S10">
        <v>56</v>
      </c>
    </row>
    <row r="11" spans="1:44" x14ac:dyDescent="0.25">
      <c r="A11" t="s">
        <v>37</v>
      </c>
      <c r="B11" t="s">
        <v>38</v>
      </c>
      <c r="C11" s="9">
        <v>44792</v>
      </c>
      <c r="D11" s="3">
        <v>34900</v>
      </c>
      <c r="E11" t="s">
        <v>20</v>
      </c>
      <c r="F11" t="s">
        <v>21</v>
      </c>
      <c r="G11" s="3">
        <v>34900</v>
      </c>
      <c r="H11" s="3">
        <v>20600</v>
      </c>
      <c r="I11" s="6">
        <f t="shared" si="0"/>
        <v>59.025787965616047</v>
      </c>
      <c r="J11" s="3">
        <v>55456</v>
      </c>
      <c r="K11" s="3">
        <v>5913</v>
      </c>
      <c r="L11" s="3">
        <f t="shared" si="1"/>
        <v>28987</v>
      </c>
      <c r="M11" s="3">
        <v>86199.671875</v>
      </c>
      <c r="N11" s="12">
        <f t="shared" si="2"/>
        <v>0.3362773821463575</v>
      </c>
      <c r="O11" s="15" t="s">
        <v>19</v>
      </c>
      <c r="P11" s="3">
        <v>5913</v>
      </c>
      <c r="R11">
        <v>401</v>
      </c>
      <c r="S11">
        <v>56</v>
      </c>
    </row>
    <row r="12" spans="1:44" x14ac:dyDescent="0.25">
      <c r="A12" t="s">
        <v>39</v>
      </c>
      <c r="B12" t="s">
        <v>40</v>
      </c>
      <c r="C12" s="9">
        <v>44547</v>
      </c>
      <c r="D12" s="3">
        <v>45000</v>
      </c>
      <c r="E12" t="s">
        <v>41</v>
      </c>
      <c r="F12" t="s">
        <v>21</v>
      </c>
      <c r="G12" s="3">
        <v>45000</v>
      </c>
      <c r="H12" s="3">
        <v>17100</v>
      </c>
      <c r="I12" s="6">
        <f t="shared" si="0"/>
        <v>38</v>
      </c>
      <c r="J12" s="3">
        <v>46446</v>
      </c>
      <c r="K12" s="3">
        <v>5913</v>
      </c>
      <c r="L12" s="3">
        <f t="shared" si="1"/>
        <v>39087</v>
      </c>
      <c r="M12" s="3">
        <v>70523.2109375</v>
      </c>
      <c r="N12" s="12">
        <f t="shared" si="2"/>
        <v>0.55424305672412155</v>
      </c>
      <c r="O12" s="15" t="s">
        <v>19</v>
      </c>
      <c r="P12" s="3">
        <v>5913</v>
      </c>
      <c r="R12">
        <v>401</v>
      </c>
      <c r="S12">
        <v>51</v>
      </c>
    </row>
    <row r="13" spans="1:44" x14ac:dyDescent="0.25">
      <c r="A13" t="s">
        <v>42</v>
      </c>
      <c r="B13" t="s">
        <v>43</v>
      </c>
      <c r="C13" s="9">
        <v>44847</v>
      </c>
      <c r="D13" s="3">
        <v>22000</v>
      </c>
      <c r="E13" t="s">
        <v>20</v>
      </c>
      <c r="F13" t="s">
        <v>21</v>
      </c>
      <c r="G13" s="3">
        <v>22000</v>
      </c>
      <c r="H13" s="3">
        <v>12800</v>
      </c>
      <c r="I13" s="6">
        <f t="shared" si="0"/>
        <v>58.18181818181818</v>
      </c>
      <c r="J13" s="3">
        <v>33542</v>
      </c>
      <c r="K13" s="3">
        <v>5913</v>
      </c>
      <c r="L13" s="3">
        <f t="shared" si="1"/>
        <v>16087</v>
      </c>
      <c r="M13" s="3">
        <v>48071.58984375</v>
      </c>
      <c r="N13" s="12">
        <f t="shared" si="2"/>
        <v>0.33464672277926633</v>
      </c>
      <c r="O13" s="15" t="s">
        <v>19</v>
      </c>
      <c r="P13" s="3">
        <v>5913</v>
      </c>
      <c r="R13">
        <v>401</v>
      </c>
      <c r="S13">
        <v>46</v>
      </c>
    </row>
    <row r="14" spans="1:44" x14ac:dyDescent="0.25">
      <c r="A14" t="s">
        <v>44</v>
      </c>
      <c r="B14" t="s">
        <v>45</v>
      </c>
      <c r="C14" s="9">
        <v>45008</v>
      </c>
      <c r="D14" s="3">
        <v>123600</v>
      </c>
      <c r="E14" t="s">
        <v>20</v>
      </c>
      <c r="F14" t="s">
        <v>21</v>
      </c>
      <c r="G14" s="3">
        <v>123600</v>
      </c>
      <c r="H14" s="3">
        <v>42600</v>
      </c>
      <c r="I14" s="6">
        <f t="shared" si="0"/>
        <v>34.466019417475728</v>
      </c>
      <c r="J14" s="3">
        <v>117048</v>
      </c>
      <c r="K14" s="3">
        <v>7719</v>
      </c>
      <c r="L14" s="3">
        <f t="shared" si="1"/>
        <v>115881</v>
      </c>
      <c r="M14" s="3">
        <v>190221.109375</v>
      </c>
      <c r="N14" s="12">
        <f t="shared" si="2"/>
        <v>0.60919106391895417</v>
      </c>
      <c r="O14" s="15" t="s">
        <v>19</v>
      </c>
      <c r="P14" s="3">
        <v>7719</v>
      </c>
      <c r="R14">
        <v>401</v>
      </c>
      <c r="S14">
        <v>69</v>
      </c>
    </row>
    <row r="15" spans="1:44" x14ac:dyDescent="0.25">
      <c r="A15" t="s">
        <v>46</v>
      </c>
      <c r="B15" t="s">
        <v>47</v>
      </c>
      <c r="C15" s="9">
        <v>44615</v>
      </c>
      <c r="D15" s="3">
        <v>40700</v>
      </c>
      <c r="E15" t="s">
        <v>20</v>
      </c>
      <c r="F15" t="s">
        <v>21</v>
      </c>
      <c r="G15" s="3">
        <v>40700</v>
      </c>
      <c r="H15" s="3">
        <v>20200</v>
      </c>
      <c r="I15" s="6">
        <f t="shared" si="0"/>
        <v>49.631449631449634</v>
      </c>
      <c r="J15" s="3">
        <v>55485</v>
      </c>
      <c r="K15" s="3">
        <v>5913</v>
      </c>
      <c r="L15" s="3">
        <f t="shared" si="1"/>
        <v>34787</v>
      </c>
      <c r="M15" s="3">
        <v>86250.1328125</v>
      </c>
      <c r="N15" s="12">
        <f t="shared" si="2"/>
        <v>0.4033269151668879</v>
      </c>
      <c r="O15" s="15" t="s">
        <v>19</v>
      </c>
      <c r="P15" s="3">
        <v>5913</v>
      </c>
      <c r="R15">
        <v>401</v>
      </c>
      <c r="S15">
        <v>56</v>
      </c>
    </row>
    <row r="16" spans="1:44" ht="15.75" thickBot="1" x14ac:dyDescent="0.3">
      <c r="A16" t="s">
        <v>48</v>
      </c>
      <c r="B16" t="s">
        <v>49</v>
      </c>
      <c r="C16" s="9">
        <v>44985</v>
      </c>
      <c r="D16" s="3">
        <v>50000</v>
      </c>
      <c r="E16" t="s">
        <v>20</v>
      </c>
      <c r="F16" t="s">
        <v>21</v>
      </c>
      <c r="G16" s="3">
        <v>50000</v>
      </c>
      <c r="H16" s="3">
        <v>32300</v>
      </c>
      <c r="I16" s="6">
        <f t="shared" si="0"/>
        <v>64.600000000000009</v>
      </c>
      <c r="J16" s="3">
        <v>85052</v>
      </c>
      <c r="K16" s="3">
        <v>20275</v>
      </c>
      <c r="L16" s="3">
        <f t="shared" si="1"/>
        <v>29725</v>
      </c>
      <c r="M16" s="3">
        <v>112705.25</v>
      </c>
      <c r="N16" s="12">
        <f t="shared" si="2"/>
        <v>0.2637410413445691</v>
      </c>
      <c r="O16" s="15" t="s">
        <v>19</v>
      </c>
      <c r="P16" s="3">
        <v>9278</v>
      </c>
      <c r="R16">
        <v>401</v>
      </c>
      <c r="S16">
        <v>61</v>
      </c>
    </row>
    <row r="17" spans="1:19" ht="15.75" thickTop="1" x14ac:dyDescent="0.25">
      <c r="A17" s="1"/>
      <c r="B17" s="1"/>
      <c r="C17" s="10" t="s">
        <v>50</v>
      </c>
      <c r="D17" s="4">
        <f>+SUM(D5:D16)</f>
        <v>677200</v>
      </c>
      <c r="E17" s="1"/>
      <c r="F17" s="1"/>
      <c r="G17" s="4">
        <f>+SUM(G5:G16)</f>
        <v>677200</v>
      </c>
      <c r="H17" s="4">
        <f>+SUM(H5:H16)</f>
        <v>284900</v>
      </c>
      <c r="I17" s="7"/>
      <c r="J17" s="4">
        <f>+SUM(J5:J16)</f>
        <v>783873</v>
      </c>
      <c r="K17" s="4"/>
      <c r="L17" s="4">
        <f>+SUM(L5:L16)</f>
        <v>574542</v>
      </c>
      <c r="M17" s="4">
        <f>+SUM(M5:M16)</f>
        <v>1185243.3359375</v>
      </c>
      <c r="N17" s="13"/>
      <c r="O17" s="16"/>
      <c r="P17" s="4"/>
      <c r="Q17" s="1"/>
      <c r="R17" s="1"/>
      <c r="S17" s="1"/>
    </row>
    <row r="18" spans="1:19" x14ac:dyDescent="0.25">
      <c r="A18" s="19"/>
      <c r="B18" s="19"/>
      <c r="C18" s="20"/>
      <c r="D18" s="21"/>
      <c r="E18" s="19"/>
      <c r="F18" s="19"/>
      <c r="G18" s="21"/>
      <c r="H18" s="21" t="s">
        <v>51</v>
      </c>
      <c r="I18" s="22">
        <f>H17/G17*100</f>
        <v>42.070289427052572</v>
      </c>
      <c r="J18" s="21"/>
      <c r="K18" s="21"/>
      <c r="L18" s="21"/>
      <c r="M18" s="21" t="s">
        <v>52</v>
      </c>
      <c r="N18" s="23">
        <f>L17/M17</f>
        <v>0.48474602858285687</v>
      </c>
      <c r="O18" s="24">
        <f>STDEV(N5:N16)</f>
        <v>0.1165893075278405</v>
      </c>
      <c r="P18" s="21"/>
      <c r="Q18" s="19"/>
      <c r="R18" s="19"/>
      <c r="S18" s="19"/>
    </row>
    <row r="19" spans="1:19" x14ac:dyDescent="0.25">
      <c r="A19" s="2"/>
      <c r="B19" s="2"/>
      <c r="C19" s="11"/>
      <c r="D19" s="5"/>
      <c r="E19" s="2"/>
      <c r="F19" s="2"/>
      <c r="G19" s="5"/>
      <c r="H19" s="5" t="s">
        <v>53</v>
      </c>
      <c r="I19" s="8">
        <f>STDEV(I5:I16)</f>
        <v>10.875285226938392</v>
      </c>
      <c r="J19" s="5"/>
      <c r="K19" s="5"/>
      <c r="L19" s="5"/>
      <c r="M19" s="5" t="s">
        <v>54</v>
      </c>
      <c r="N19" s="14">
        <f>AVERAGE(N5:N16)</f>
        <v>0.46694965437286523</v>
      </c>
      <c r="O19" s="18" t="e">
        <f>AVERAGE(#REF!)</f>
        <v>#REF!</v>
      </c>
      <c r="P19" s="5"/>
      <c r="Q19" s="2"/>
      <c r="R19" s="2"/>
      <c r="S19" s="2"/>
    </row>
  </sheetData>
  <mergeCells count="2">
    <mergeCell ref="A2:S2"/>
    <mergeCell ref="A3:S3"/>
  </mergeCells>
  <conditionalFormatting sqref="A5:S16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  <pageSetup paperSize="17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BE7E1-4A00-450C-8D28-AAF5DDBB4F6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7D5DF42776DB4E889B5ED0C9BAD561" ma:contentTypeVersion="4" ma:contentTypeDescription="Create a new document." ma:contentTypeScope="" ma:versionID="a9d83ab81b07f0670b9a07c51ba0be1a">
  <xsd:schema xmlns:xsd="http://www.w3.org/2001/XMLSchema" xmlns:xs="http://www.w3.org/2001/XMLSchema" xmlns:p="http://schemas.microsoft.com/office/2006/metadata/properties" xmlns:ns3="4ce371c3-be69-4d6a-b172-514b6d568df1" targetNamespace="http://schemas.microsoft.com/office/2006/metadata/properties" ma:root="true" ma:fieldsID="ef07a51663c083fff5ef024359e8c847" ns3:_="">
    <xsd:import namespace="4ce371c3-be69-4d6a-b172-514b6d568df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e371c3-be69-4d6a-b172-514b6d568d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A96AE2-8192-4A4D-8084-477F57DF4985}">
  <ds:schemaRefs>
    <ds:schemaRef ds:uri="http://schemas.microsoft.com/office/2006/documentManagement/types"/>
    <ds:schemaRef ds:uri="4ce371c3-be69-4d6a-b172-514b6d568df1"/>
    <ds:schemaRef ds:uri="http://schemas.microsoft.com/office/2006/metadata/properties"/>
    <ds:schemaRef ds:uri="http://purl.org/dc/elements/1.1/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5867F20-B6C5-47F9-A7EB-455F664D2F9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35B24FB-A98E-4CFB-95CD-C17A0C7CDC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e371c3-be69-4d6a-b172-514b6d568d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E.C.F. Analysis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Kayla Marchington</dc:creator>
  <cp:lastModifiedBy>Dave Cook</cp:lastModifiedBy>
  <cp:lastPrinted>2024-01-29T22:06:24Z</cp:lastPrinted>
  <dcterms:created xsi:type="dcterms:W3CDTF">2024-01-29T18:46:14Z</dcterms:created>
  <dcterms:modified xsi:type="dcterms:W3CDTF">2024-03-04T19:25:31Z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0x010100587D5DF42776DB4E889B5ED0C9BAD561</vt:lpwstr>
  </property>
</Properties>
</file>