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A658DB75-60CC-4C63-9844-B823BB8F0C3A}" xr6:coauthVersionLast="47" xr6:coauthVersionMax="47" xr10:uidLastSave="{00000000-0000-0000-0000-000000000000}"/>
  <bookViews>
    <workbookView xWindow="3840" yWindow="3840" windowWidth="21450" windowHeight="10845" xr2:uid="{64DA9D35-9474-44CF-A2F0-62899B107DFE}"/>
  </bookViews>
  <sheets>
    <sheet name="2026 Industrial ECF" sheetId="2" r:id="rId1"/>
  </sheets>
  <definedNames>
    <definedName name="_xlnm.Print_Area" localSheetId="0">'2026 Industrial ECF'!$A$1:$S$25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L7" i="2"/>
  <c r="N7" i="2" s="1"/>
  <c r="I18" i="2"/>
  <c r="L18" i="2"/>
  <c r="P18" i="2" s="1"/>
  <c r="L19" i="2"/>
  <c r="N19" i="2" s="1"/>
  <c r="I17" i="2"/>
  <c r="L17" i="2"/>
  <c r="N17" i="2" s="1"/>
  <c r="M21" i="2"/>
  <c r="L20" i="2"/>
  <c r="N20" i="2" s="1"/>
  <c r="I15" i="2"/>
  <c r="L15" i="2"/>
  <c r="P15" i="2" s="1"/>
  <c r="G21" i="2"/>
  <c r="K21" i="2"/>
  <c r="L16" i="2"/>
  <c r="N16" i="2" s="1"/>
  <c r="I16" i="2"/>
  <c r="L14" i="2"/>
  <c r="P14" i="2" s="1"/>
  <c r="I14" i="2"/>
  <c r="L13" i="2"/>
  <c r="P13" i="2" s="1"/>
  <c r="I13" i="2"/>
  <c r="L12" i="2"/>
  <c r="P12" i="2" s="1"/>
  <c r="I12" i="2"/>
  <c r="L11" i="2"/>
  <c r="N11" i="2" s="1"/>
  <c r="I11" i="2"/>
  <c r="P10" i="2"/>
  <c r="N10" i="2"/>
  <c r="L9" i="2"/>
  <c r="P9" i="2" s="1"/>
  <c r="I9" i="2"/>
  <c r="P8" i="2"/>
  <c r="N8" i="2"/>
  <c r="L6" i="2"/>
  <c r="P6" i="2" s="1"/>
  <c r="I6" i="2"/>
  <c r="L4" i="2"/>
  <c r="N4" i="2" s="1"/>
  <c r="L5" i="2"/>
  <c r="N5" i="2" s="1"/>
  <c r="P7" i="2" l="1"/>
  <c r="N18" i="2"/>
  <c r="P17" i="2"/>
  <c r="N15" i="2"/>
  <c r="L21" i="2"/>
  <c r="N23" i="2" s="1"/>
  <c r="P16" i="2"/>
  <c r="P11" i="2"/>
  <c r="N6" i="2"/>
  <c r="N14" i="2"/>
  <c r="N9" i="2"/>
  <c r="N13" i="2"/>
  <c r="N12" i="2"/>
  <c r="N22" i="2" l="1"/>
</calcChain>
</file>

<file path=xl/sharedStrings.xml><?xml version="1.0" encoding="utf-8"?>
<sst xmlns="http://schemas.openxmlformats.org/spreadsheetml/2006/main" count="92" uniqueCount="62">
  <si>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</si>
  <si>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</si>
  <si>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</si>
  <si>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</si>
  <si>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</si>
  <si>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</si>
  <si>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</si>
  <si>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</si>
  <si>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</si>
  <si>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</si>
  <si>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</si>
  <si>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</si>
  <si>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</si>
  <si>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</si>
  <si>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</si>
  <si>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</si>
  <si>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Land Value</t>
  </si>
  <si>
    <t>Property Class</t>
  </si>
  <si>
    <t>WD</t>
  </si>
  <si>
    <t>03-ARM'S LENGTH</t>
  </si>
  <si>
    <t>03-11-6-27-0980-000</t>
  </si>
  <si>
    <t>305 S FRANKLIN</t>
  </si>
  <si>
    <t>28-12-3-25-2032-000</t>
  </si>
  <si>
    <t>7770 GRATIOT</t>
  </si>
  <si>
    <t>29-13-3-21-2024-000</t>
  </si>
  <si>
    <t>7711 MIDLAND</t>
  </si>
  <si>
    <t>MLC</t>
  </si>
  <si>
    <t>13-09-3-16-0307-800</t>
  </si>
  <si>
    <t>1026 W BROAD</t>
  </si>
  <si>
    <t>13-09-3-16-0658-700</t>
  </si>
  <si>
    <t>110 N 4TH</t>
  </si>
  <si>
    <t>LC</t>
  </si>
  <si>
    <t>02-13-5-31-4105-001</t>
  </si>
  <si>
    <t>370 N ADAMS</t>
  </si>
  <si>
    <t>18-13-4-27-4006-000</t>
  </si>
  <si>
    <t>6251 BAY</t>
  </si>
  <si>
    <t>28-12-3-25-1102-000</t>
  </si>
  <si>
    <t>7212 GRATIOT</t>
  </si>
  <si>
    <t>03-11-6-22-1444-008</t>
  </si>
  <si>
    <t>465 N FRANKLIN</t>
  </si>
  <si>
    <t>22-12-2-28-0502-000</t>
  </si>
  <si>
    <t>228 W SAGINAW</t>
  </si>
  <si>
    <t>24-10-3-05-0621-000</t>
  </si>
  <si>
    <t>126 S SAGINAW</t>
  </si>
  <si>
    <t>29-13-3-21-2010-000</t>
  </si>
  <si>
    <t>398 S MAIN</t>
  </si>
  <si>
    <t>18-13-4-36-3113-000</t>
  </si>
  <si>
    <t>1646 CHAMPAGNE DR N</t>
  </si>
  <si>
    <t>91-70-0-28-4000-000</t>
  </si>
  <si>
    <t>601 S HAMILTON</t>
  </si>
  <si>
    <t>03-11-6-35-2108-004</t>
  </si>
  <si>
    <t>370 LIST</t>
  </si>
  <si>
    <t>10-12-5-27-2520-000</t>
  </si>
  <si>
    <t>280 W MORLEY</t>
  </si>
  <si>
    <t>25-11-4-23-1046-001</t>
  </si>
  <si>
    <t>5450 EAST</t>
  </si>
  <si>
    <t>SPAULDING 2026 INDUSTRIAL ECF ANALYSIS</t>
  </si>
  <si>
    <t>Average</t>
  </si>
  <si>
    <t>Aggregate</t>
  </si>
  <si>
    <t>Use</t>
  </si>
  <si>
    <t>There being few indicative Industrial sales thruout the county</t>
  </si>
  <si>
    <t>Commercial sales will also be analyzed for this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</si>
</sst>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3" formatCode="_(* #,##0.00_);_(* \(#,##0.00\);_(* &quot;-&quot;??_);_(@_)"/>
    <numFmt numFmtId="164" formatCode="mm/dd/yy"/>
    <numFmt numFmtId="165" formatCode="#0.00_);[Red]\(#0.00\)"/>
    <numFmt numFmtId="166" formatCode="#0.000_);[Red]\(#0.000\)"/>
    <numFmt numFmtId="167" formatCode="&quot;$&quot;#0.00_);[Red]\(&quot;$&quot;#0.0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164" fontId="0" fillId="0" borderId="0" xfId="0" applyNumberFormat="1"/>
    <xf numFmtId="6" fontId="0" fillId="0" borderId="0" xfId="0" applyNumberFormat="1"/>
    <xf numFmtId="165" fontId="0" fillId="0" borderId="0" xfId="0" applyNumberFormat="1"/>
    <xf numFmtId="166" fontId="0" fillId="0" borderId="0" xfId="0" applyNumberFormat="1"/>
    <xf numFmtId="38" fontId="0" fillId="0" borderId="0" xfId="0" applyNumberFormat="1"/>
    <xf numFmtId="167" fontId="0" fillId="0" borderId="0" xfId="0" applyNumberFormat="1"/>
    <xf numFmtId="0" fontId="3" fillId="4" borderId="0" xfId="0" applyFont="1" applyFill="1"/>
    <xf numFmtId="0" fontId="0" fillId="4" borderId="0" xfId="0" applyFill="1"/>
    <xf numFmtId="164" fontId="0" fillId="4" borderId="0" xfId="0" applyNumberFormat="1" applyFill="1"/>
    <xf numFmtId="6" fontId="0" fillId="4" borderId="0" xfId="0" applyNumberFormat="1" applyFill="1"/>
    <xf numFmtId="165" fontId="0" fillId="4" borderId="0" xfId="0" applyNumberFormat="1" applyFill="1"/>
    <xf numFmtId="38" fontId="0" fillId="4" borderId="0" xfId="0" applyNumberFormat="1" applyFill="1"/>
    <xf numFmtId="167" fontId="0" fillId="4" borderId="0" xfId="0" applyNumberFormat="1" applyFill="1"/>
    <xf numFmtId="0" fontId="3" fillId="0" borderId="0" xfId="0" applyFont="1"/>
    <xf numFmtId="0" fontId="2" fillId="2" borderId="0" xfId="0" applyFont="1" applyFill="1" applyAlignment="1">
      <alignment horizontal="center" wrapText="1"/>
    </xf>
    <xf numFmtId="164" fontId="2" fillId="2" borderId="0" xfId="0" applyNumberFormat="1" applyFont="1" applyFill="1" applyAlignment="1">
      <alignment horizontal="center" wrapText="1"/>
    </xf>
    <xf numFmtId="6" fontId="2" fillId="2" borderId="0" xfId="0" applyNumberFormat="1" applyFont="1" applyFill="1" applyAlignment="1">
      <alignment horizontal="center" wrapText="1"/>
    </xf>
    <xf numFmtId="165" fontId="2" fillId="2" borderId="0" xfId="0" applyNumberFormat="1" applyFont="1" applyFill="1" applyAlignment="1">
      <alignment horizontal="center" wrapText="1"/>
    </xf>
    <xf numFmtId="166" fontId="2" fillId="2" borderId="0" xfId="0" applyNumberFormat="1" applyFont="1" applyFill="1" applyAlignment="1">
      <alignment horizontal="center" wrapText="1"/>
    </xf>
    <xf numFmtId="38" fontId="2" fillId="2" borderId="0" xfId="0" applyNumberFormat="1" applyFont="1" applyFill="1" applyAlignment="1">
      <alignment horizontal="center" wrapText="1"/>
    </xf>
    <xf numFmtId="167" fontId="2" fillId="2" borderId="0" xfId="0" applyNumberFormat="1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6" fontId="0" fillId="3" borderId="0" xfId="0" applyNumberFormat="1" applyFill="1"/>
    <xf numFmtId="38" fontId="0" fillId="3" borderId="0" xfId="0" applyNumberFormat="1" applyFill="1"/>
    <xf numFmtId="0" fontId="4" fillId="0" borderId="0" xfId="0" applyFont="1" applyAlignment="1">
      <alignment horizontal="center"/>
    </xf>
  </cellXfs>
  <cellStyles count="2">
    <cellStyle name="Comma 2" xfId="1" xr:uid="{B9BDD286-EA01-4C61-B187-BC30DC549A8D}"/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5DC7F-2D41-457F-A6D1-250A638E84F2}">
  <sheetPr>
    <pageSetUpPr fitToPage="1"/>
  </sheetPr>
  <dimension ref="A1:AR32"/>
  <sheetViews>
    <sheetView tabSelected="1" topLeftCell="A28" workbookViewId="0">
      <selection activeCell="S25" sqref="A1:S25"/>
    </sheetView>
  </sheetViews>
  <sheetFormatPr defaultRowHeight="15" x14ac:dyDescent="0.25"/>
  <cols>
    <col min="1" max="1" width="21.140625" customWidth="1"/>
    <col min="2" max="2" width="24.28515625" customWidth="1"/>
    <col min="3" max="3" width="12.140625" style="1" customWidth="1"/>
    <col min="4" max="4" width="15" style="2" customWidth="1"/>
    <col min="5" max="5" width="6.85546875" customWidth="1"/>
    <col min="6" max="6" width="19.7109375" customWidth="1"/>
    <col min="7" max="7" width="13.85546875" style="2" customWidth="1"/>
    <col min="8" max="8" width="14.7109375" style="2" customWidth="1"/>
    <col min="9" max="9" width="12" style="3" customWidth="1"/>
    <col min="10" max="10" width="13.140625" style="2" customWidth="1"/>
    <col min="11" max="11" width="13.7109375" style="2" customWidth="1"/>
    <col min="12" max="12" width="15.42578125" style="2" customWidth="1"/>
    <col min="13" max="13" width="13.7109375" style="2" customWidth="1"/>
    <col min="14" max="14" width="8.7109375" style="4" customWidth="1"/>
    <col min="15" max="15" width="9.5703125" style="5" customWidth="1"/>
    <col min="16" max="16" width="10.28515625" style="6" customWidth="1"/>
    <col min="17" max="17" width="15.7109375" style="2" customWidth="1"/>
    <col min="18" max="18" width="9.5703125" customWidth="1"/>
  </cols>
  <sheetData>
    <row r="1" spans="1:44" x14ac:dyDescent="0.25">
      <c r="A1" s="26" t="s">
        <v>56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3" spans="1:44" s="23" customFormat="1" ht="30" x14ac:dyDescent="0.25">
      <c r="A3" s="15" t="s">
        <v>0</v>
      </c>
      <c r="B3" s="15" t="s">
        <v>1</v>
      </c>
      <c r="C3" s="16" t="s">
        <v>2</v>
      </c>
      <c r="D3" s="17" t="s">
        <v>3</v>
      </c>
      <c r="E3" s="15" t="s">
        <v>4</v>
      </c>
      <c r="F3" s="15" t="s">
        <v>5</v>
      </c>
      <c r="G3" s="17" t="s">
        <v>6</v>
      </c>
      <c r="H3" s="17" t="s">
        <v>7</v>
      </c>
      <c r="I3" s="18" t="s">
        <v>8</v>
      </c>
      <c r="J3" s="17" t="s">
        <v>9</v>
      </c>
      <c r="K3" s="17" t="s">
        <v>10</v>
      </c>
      <c r="L3" s="17" t="s">
        <v>11</v>
      </c>
      <c r="M3" s="17" t="s">
        <v>12</v>
      </c>
      <c r="N3" s="19" t="s">
        <v>13</v>
      </c>
      <c r="O3" s="20" t="s">
        <v>14</v>
      </c>
      <c r="P3" s="21" t="s">
        <v>15</v>
      </c>
      <c r="Q3" s="17" t="s">
        <v>16</v>
      </c>
      <c r="R3" s="15" t="s">
        <v>17</v>
      </c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</row>
    <row r="4" spans="1:44" x14ac:dyDescent="0.25">
      <c r="A4" s="14" t="s">
        <v>48</v>
      </c>
      <c r="B4" t="s">
        <v>49</v>
      </c>
      <c r="C4" s="1">
        <v>45523</v>
      </c>
      <c r="D4" s="2">
        <v>70000</v>
      </c>
      <c r="E4" t="s">
        <v>18</v>
      </c>
      <c r="F4" t="s">
        <v>19</v>
      </c>
      <c r="G4" s="2">
        <v>70000</v>
      </c>
      <c r="H4" s="2">
        <v>29700</v>
      </c>
      <c r="I4" s="3">
        <v>42.428571428571423</v>
      </c>
      <c r="J4" s="2">
        <v>108465</v>
      </c>
      <c r="K4" s="2">
        <v>26092</v>
      </c>
      <c r="L4" s="2">
        <f t="shared" ref="L4:L7" si="0">G4-K4</f>
        <v>43908</v>
      </c>
      <c r="M4" s="2">
        <v>82373</v>
      </c>
      <c r="N4" s="4">
        <f t="shared" ref="N4:N20" si="1">L4/M4</f>
        <v>0.53303873842157012</v>
      </c>
      <c r="O4" s="5">
        <v>3293</v>
      </c>
      <c r="P4" s="6">
        <v>13.333738232614637</v>
      </c>
      <c r="Q4" s="2">
        <v>26092</v>
      </c>
      <c r="R4">
        <v>301</v>
      </c>
    </row>
    <row r="5" spans="1:44" x14ac:dyDescent="0.25">
      <c r="A5" s="14" t="s">
        <v>50</v>
      </c>
      <c r="B5" t="s">
        <v>51</v>
      </c>
      <c r="C5" s="1">
        <v>45448</v>
      </c>
      <c r="D5" s="2">
        <v>300000</v>
      </c>
      <c r="E5" t="s">
        <v>18</v>
      </c>
      <c r="F5" t="s">
        <v>19</v>
      </c>
      <c r="G5" s="2">
        <v>300000</v>
      </c>
      <c r="H5" s="2">
        <v>205100</v>
      </c>
      <c r="I5" s="3">
        <v>68.36666666666666</v>
      </c>
      <c r="J5" s="2">
        <v>489340</v>
      </c>
      <c r="K5" s="2">
        <v>114610</v>
      </c>
      <c r="L5" s="2">
        <f t="shared" si="0"/>
        <v>185390</v>
      </c>
      <c r="M5" s="2">
        <v>342252.5</v>
      </c>
      <c r="N5" s="4">
        <f t="shared" si="1"/>
        <v>0.54167610170853386</v>
      </c>
      <c r="O5" s="5">
        <v>19020</v>
      </c>
      <c r="P5" s="6">
        <v>14.92260778128286</v>
      </c>
      <c r="Q5" s="2">
        <v>98438</v>
      </c>
      <c r="R5">
        <v>301</v>
      </c>
    </row>
    <row r="6" spans="1:44" s="8" customFormat="1" x14ac:dyDescent="0.25">
      <c r="A6" t="s">
        <v>36</v>
      </c>
      <c r="B6" t="s">
        <v>37</v>
      </c>
      <c r="C6" s="1">
        <v>45051</v>
      </c>
      <c r="D6" s="2">
        <v>485000</v>
      </c>
      <c r="E6" t="s">
        <v>18</v>
      </c>
      <c r="F6" t="s">
        <v>19</v>
      </c>
      <c r="G6" s="2">
        <v>485000</v>
      </c>
      <c r="H6" s="2">
        <v>354600</v>
      </c>
      <c r="I6" s="3">
        <f>H6/G6*100</f>
        <v>73.113402061855666</v>
      </c>
      <c r="J6" s="2">
        <v>629530</v>
      </c>
      <c r="K6" s="2">
        <v>198059</v>
      </c>
      <c r="L6" s="2">
        <f t="shared" si="0"/>
        <v>286941</v>
      </c>
      <c r="M6" s="2">
        <v>463947.31183000002</v>
      </c>
      <c r="N6" s="4">
        <f t="shared" si="1"/>
        <v>0.61847755700574292</v>
      </c>
      <c r="O6" s="5">
        <v>10684</v>
      </c>
      <c r="P6" s="6">
        <f t="shared" ref="P6:P18" si="2">L6/O6</f>
        <v>26.857076001497568</v>
      </c>
      <c r="Q6" s="2">
        <v>162135</v>
      </c>
      <c r="R6">
        <v>201</v>
      </c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</row>
    <row r="7" spans="1:44" x14ac:dyDescent="0.25">
      <c r="A7" t="s">
        <v>22</v>
      </c>
      <c r="B7" t="s">
        <v>23</v>
      </c>
      <c r="C7" s="1">
        <v>45597</v>
      </c>
      <c r="D7" s="2">
        <v>140000</v>
      </c>
      <c r="E7" t="s">
        <v>18</v>
      </c>
      <c r="F7" t="s">
        <v>19</v>
      </c>
      <c r="G7" s="2">
        <v>140000</v>
      </c>
      <c r="H7" s="2">
        <v>79000</v>
      </c>
      <c r="I7" s="3">
        <f>H7/G7*100</f>
        <v>56.428571428571431</v>
      </c>
      <c r="J7" s="2">
        <v>169527</v>
      </c>
      <c r="K7" s="2">
        <v>67375</v>
      </c>
      <c r="L7" s="2">
        <f t="shared" si="0"/>
        <v>72625</v>
      </c>
      <c r="M7" s="2">
        <v>109840.86022</v>
      </c>
      <c r="N7" s="4">
        <f t="shared" si="1"/>
        <v>0.66118382407548115</v>
      </c>
      <c r="O7" s="5">
        <v>1364</v>
      </c>
      <c r="P7" s="6">
        <f t="shared" si="2"/>
        <v>53.244134897360702</v>
      </c>
      <c r="Q7" s="2">
        <v>54270</v>
      </c>
      <c r="R7">
        <v>201</v>
      </c>
    </row>
    <row r="8" spans="1:44" x14ac:dyDescent="0.25">
      <c r="A8" t="s">
        <v>32</v>
      </c>
      <c r="B8" t="s">
        <v>33</v>
      </c>
      <c r="C8" s="1">
        <v>45352</v>
      </c>
      <c r="D8" s="2">
        <v>150000</v>
      </c>
      <c r="E8" t="s">
        <v>26</v>
      </c>
      <c r="F8" t="s">
        <v>19</v>
      </c>
      <c r="G8" s="2">
        <v>150000</v>
      </c>
      <c r="H8" s="2">
        <v>70500</v>
      </c>
      <c r="I8" s="3">
        <v>47</v>
      </c>
      <c r="J8" s="2">
        <v>191238</v>
      </c>
      <c r="K8" s="2">
        <v>46976</v>
      </c>
      <c r="L8" s="2">
        <v>103024</v>
      </c>
      <c r="M8" s="2">
        <v>155120.43010999999</v>
      </c>
      <c r="N8" s="4">
        <f t="shared" si="1"/>
        <v>0.66415494030633471</v>
      </c>
      <c r="O8" s="5">
        <v>1890</v>
      </c>
      <c r="P8" s="6">
        <f t="shared" si="2"/>
        <v>54.510052910052913</v>
      </c>
      <c r="Q8" s="2">
        <v>15106</v>
      </c>
      <c r="R8">
        <v>201</v>
      </c>
    </row>
    <row r="9" spans="1:44" x14ac:dyDescent="0.25">
      <c r="A9" t="s">
        <v>42</v>
      </c>
      <c r="B9" t="s">
        <v>43</v>
      </c>
      <c r="C9" s="1">
        <v>45085</v>
      </c>
      <c r="D9" s="2">
        <v>98000</v>
      </c>
      <c r="E9" t="s">
        <v>18</v>
      </c>
      <c r="F9" t="s">
        <v>19</v>
      </c>
      <c r="G9" s="2">
        <v>98000</v>
      </c>
      <c r="H9" s="2">
        <v>57500</v>
      </c>
      <c r="I9" s="3">
        <f>H9/G9*100</f>
        <v>58.673469387755105</v>
      </c>
      <c r="J9" s="2">
        <v>126905</v>
      </c>
      <c r="K9" s="2">
        <v>7214</v>
      </c>
      <c r="L9" s="2">
        <f>G9-K9</f>
        <v>90786</v>
      </c>
      <c r="M9" s="2">
        <v>128700</v>
      </c>
      <c r="N9" s="4">
        <f t="shared" si="1"/>
        <v>0.70540792540792541</v>
      </c>
      <c r="O9" s="5">
        <v>2870</v>
      </c>
      <c r="P9" s="6">
        <f t="shared" si="2"/>
        <v>31.632752613240417</v>
      </c>
      <c r="Q9" s="2">
        <v>4981</v>
      </c>
      <c r="R9">
        <v>201</v>
      </c>
    </row>
    <row r="10" spans="1:44" x14ac:dyDescent="0.25">
      <c r="A10" t="s">
        <v>34</v>
      </c>
      <c r="B10" t="s">
        <v>35</v>
      </c>
      <c r="C10" s="1">
        <v>45513</v>
      </c>
      <c r="D10" s="2">
        <v>189000</v>
      </c>
      <c r="E10" t="s">
        <v>18</v>
      </c>
      <c r="F10" t="s">
        <v>19</v>
      </c>
      <c r="G10" s="2">
        <v>189000</v>
      </c>
      <c r="H10" s="2">
        <v>119500</v>
      </c>
      <c r="I10" s="3">
        <v>63.227513227513235</v>
      </c>
      <c r="J10" s="2">
        <v>222245</v>
      </c>
      <c r="K10" s="2">
        <v>47639</v>
      </c>
      <c r="L10" s="2">
        <v>141361</v>
      </c>
      <c r="M10" s="2">
        <v>187748.38709999999</v>
      </c>
      <c r="N10" s="4">
        <f t="shared" si="1"/>
        <v>0.7529279062445805</v>
      </c>
      <c r="O10" s="5">
        <v>2536</v>
      </c>
      <c r="P10" s="6">
        <f t="shared" si="2"/>
        <v>55.741719242902207</v>
      </c>
      <c r="Q10" s="2">
        <v>68457</v>
      </c>
      <c r="R10">
        <v>201</v>
      </c>
    </row>
    <row r="11" spans="1:44" x14ac:dyDescent="0.25">
      <c r="A11" t="s">
        <v>38</v>
      </c>
      <c r="B11" t="s">
        <v>39</v>
      </c>
      <c r="C11" s="1">
        <v>45097</v>
      </c>
      <c r="D11" s="2">
        <v>650000</v>
      </c>
      <c r="E11" t="s">
        <v>26</v>
      </c>
      <c r="F11" t="s">
        <v>19</v>
      </c>
      <c r="G11" s="2">
        <v>650000</v>
      </c>
      <c r="H11" s="2">
        <v>411000</v>
      </c>
      <c r="I11" s="3">
        <f t="shared" ref="I11:I18" si="3">H11/G11*100</f>
        <v>63.230769230769234</v>
      </c>
      <c r="J11" s="2">
        <v>755512</v>
      </c>
      <c r="K11" s="2">
        <v>121660</v>
      </c>
      <c r="L11" s="2">
        <f t="shared" ref="L11:L20" si="4">G11-K11</f>
        <v>528340</v>
      </c>
      <c r="M11" s="2">
        <v>681561.29032000003</v>
      </c>
      <c r="N11" s="4">
        <f t="shared" si="1"/>
        <v>0.77519073853495835</v>
      </c>
      <c r="O11" s="5">
        <v>9286</v>
      </c>
      <c r="P11" s="6">
        <f t="shared" si="2"/>
        <v>56.896403187594231</v>
      </c>
      <c r="Q11" s="2">
        <v>103286</v>
      </c>
      <c r="R11">
        <v>201</v>
      </c>
    </row>
    <row r="12" spans="1:44" x14ac:dyDescent="0.25">
      <c r="A12" t="s">
        <v>44</v>
      </c>
      <c r="B12" t="s">
        <v>45</v>
      </c>
      <c r="C12" s="1">
        <v>45162</v>
      </c>
      <c r="D12" s="2">
        <v>370000</v>
      </c>
      <c r="E12" t="s">
        <v>26</v>
      </c>
      <c r="F12" t="s">
        <v>19</v>
      </c>
      <c r="G12" s="2">
        <v>370000</v>
      </c>
      <c r="H12" s="2">
        <v>189500</v>
      </c>
      <c r="I12" s="3">
        <f t="shared" si="3"/>
        <v>51.216216216216218</v>
      </c>
      <c r="J12" s="2">
        <v>416774</v>
      </c>
      <c r="K12" s="2">
        <v>79421</v>
      </c>
      <c r="L12" s="2">
        <f t="shared" si="4"/>
        <v>290579</v>
      </c>
      <c r="M12" s="2">
        <v>362745.16129000002</v>
      </c>
      <c r="N12" s="4">
        <f t="shared" si="1"/>
        <v>0.8010554819439587</v>
      </c>
      <c r="O12" s="5">
        <v>6510</v>
      </c>
      <c r="P12" s="6">
        <f t="shared" si="2"/>
        <v>44.635791090629802</v>
      </c>
      <c r="Q12" s="2">
        <v>62265</v>
      </c>
      <c r="R12">
        <v>201</v>
      </c>
    </row>
    <row r="13" spans="1:44" x14ac:dyDescent="0.25">
      <c r="A13" t="s">
        <v>27</v>
      </c>
      <c r="B13" t="s">
        <v>28</v>
      </c>
      <c r="C13" s="1">
        <v>45057</v>
      </c>
      <c r="D13" s="2">
        <v>375000</v>
      </c>
      <c r="E13" t="s">
        <v>18</v>
      </c>
      <c r="F13" t="s">
        <v>19</v>
      </c>
      <c r="G13" s="2">
        <v>375000</v>
      </c>
      <c r="H13" s="2">
        <v>144800</v>
      </c>
      <c r="I13" s="3">
        <f t="shared" si="3"/>
        <v>38.61333333333333</v>
      </c>
      <c r="J13" s="2">
        <v>422787</v>
      </c>
      <c r="K13" s="2">
        <v>61107</v>
      </c>
      <c r="L13" s="2">
        <f t="shared" si="4"/>
        <v>313893</v>
      </c>
      <c r="M13" s="2">
        <v>388903.22580999997</v>
      </c>
      <c r="N13" s="4">
        <f t="shared" si="1"/>
        <v>0.80712367285262254</v>
      </c>
      <c r="O13" s="5">
        <v>3900</v>
      </c>
      <c r="P13" s="6">
        <f t="shared" si="2"/>
        <v>80.485384615384618</v>
      </c>
      <c r="Q13" s="2">
        <v>10864</v>
      </c>
      <c r="R13">
        <v>201</v>
      </c>
    </row>
    <row r="14" spans="1:44" x14ac:dyDescent="0.25">
      <c r="A14" t="s">
        <v>46</v>
      </c>
      <c r="B14" t="s">
        <v>47</v>
      </c>
      <c r="C14" s="1">
        <v>45377</v>
      </c>
      <c r="D14" s="2">
        <v>1025000</v>
      </c>
      <c r="E14" t="s">
        <v>18</v>
      </c>
      <c r="F14" t="s">
        <v>19</v>
      </c>
      <c r="G14" s="2">
        <v>1025000</v>
      </c>
      <c r="H14" s="2">
        <v>226900</v>
      </c>
      <c r="I14" s="3">
        <f t="shared" si="3"/>
        <v>22.136585365853659</v>
      </c>
      <c r="J14" s="2">
        <v>1157439</v>
      </c>
      <c r="K14" s="2">
        <v>95739</v>
      </c>
      <c r="L14" s="2">
        <f t="shared" si="4"/>
        <v>929261</v>
      </c>
      <c r="M14" s="2">
        <v>1141612.9032300001</v>
      </c>
      <c r="N14" s="4">
        <f t="shared" si="1"/>
        <v>0.81398957332280819</v>
      </c>
      <c r="O14" s="5">
        <v>14354</v>
      </c>
      <c r="P14" s="6">
        <f t="shared" si="2"/>
        <v>64.738818447819426</v>
      </c>
      <c r="Q14" s="2">
        <v>67009</v>
      </c>
      <c r="R14">
        <v>201</v>
      </c>
    </row>
    <row r="15" spans="1:44" x14ac:dyDescent="0.25">
      <c r="A15" t="s">
        <v>40</v>
      </c>
      <c r="B15" t="s">
        <v>41</v>
      </c>
      <c r="C15" s="1">
        <v>45351</v>
      </c>
      <c r="D15" s="2">
        <v>50000</v>
      </c>
      <c r="E15" t="s">
        <v>18</v>
      </c>
      <c r="F15" t="s">
        <v>19</v>
      </c>
      <c r="G15" s="2">
        <v>50000</v>
      </c>
      <c r="H15" s="2">
        <v>28900</v>
      </c>
      <c r="I15" s="3">
        <f t="shared" si="3"/>
        <v>57.8</v>
      </c>
      <c r="J15" s="2">
        <v>52711</v>
      </c>
      <c r="K15" s="2">
        <v>9741</v>
      </c>
      <c r="L15" s="2">
        <f t="shared" si="4"/>
        <v>40259</v>
      </c>
      <c r="M15" s="2">
        <v>46204.301079999997</v>
      </c>
      <c r="N15" s="4">
        <f t="shared" si="1"/>
        <v>0.87132580861452569</v>
      </c>
      <c r="O15" s="5">
        <v>1100</v>
      </c>
      <c r="P15" s="6">
        <f t="shared" si="2"/>
        <v>36.599090909090911</v>
      </c>
      <c r="Q15" s="2">
        <v>8407</v>
      </c>
      <c r="R15">
        <v>201</v>
      </c>
    </row>
    <row r="16" spans="1:44" x14ac:dyDescent="0.25">
      <c r="A16" t="s">
        <v>29</v>
      </c>
      <c r="B16" t="s">
        <v>30</v>
      </c>
      <c r="C16" s="1">
        <v>45065</v>
      </c>
      <c r="D16" s="2">
        <v>65000</v>
      </c>
      <c r="E16" t="s">
        <v>31</v>
      </c>
      <c r="F16" t="s">
        <v>19</v>
      </c>
      <c r="G16" s="2">
        <v>65000</v>
      </c>
      <c r="H16" s="2">
        <v>21000</v>
      </c>
      <c r="I16" s="3">
        <f t="shared" si="3"/>
        <v>32.307692307692307</v>
      </c>
      <c r="J16" s="2">
        <v>68179</v>
      </c>
      <c r="K16" s="2">
        <v>2359</v>
      </c>
      <c r="L16" s="2">
        <f t="shared" si="4"/>
        <v>62641</v>
      </c>
      <c r="M16" s="2">
        <v>70774.193549999996</v>
      </c>
      <c r="N16" s="4">
        <f t="shared" si="1"/>
        <v>0.88508249770088698</v>
      </c>
      <c r="O16" s="5">
        <v>1080</v>
      </c>
      <c r="P16" s="6">
        <f t="shared" si="2"/>
        <v>58.000925925925927</v>
      </c>
      <c r="Q16" s="2">
        <v>1746</v>
      </c>
      <c r="R16">
        <v>201</v>
      </c>
    </row>
    <row r="17" spans="1:44" x14ac:dyDescent="0.25">
      <c r="A17" t="s">
        <v>24</v>
      </c>
      <c r="B17" t="s">
        <v>25</v>
      </c>
      <c r="C17" s="1">
        <v>45744</v>
      </c>
      <c r="D17" s="2">
        <v>450000</v>
      </c>
      <c r="E17" t="s">
        <v>26</v>
      </c>
      <c r="F17" t="s">
        <v>19</v>
      </c>
      <c r="G17" s="2">
        <v>450000</v>
      </c>
      <c r="H17" s="2">
        <v>122500</v>
      </c>
      <c r="I17" s="3">
        <f t="shared" si="3"/>
        <v>27.222222222222221</v>
      </c>
      <c r="J17" s="2">
        <v>453617</v>
      </c>
      <c r="K17" s="2">
        <v>309686</v>
      </c>
      <c r="L17" s="2">
        <f t="shared" si="4"/>
        <v>140314</v>
      </c>
      <c r="M17" s="2">
        <v>154764.51613</v>
      </c>
      <c r="N17" s="4">
        <f t="shared" si="1"/>
        <v>0.90662900972816163</v>
      </c>
      <c r="O17" s="5">
        <v>3104</v>
      </c>
      <c r="P17" s="6">
        <f t="shared" si="2"/>
        <v>45.204252577319586</v>
      </c>
      <c r="Q17" s="2">
        <v>303912</v>
      </c>
      <c r="R17">
        <v>201</v>
      </c>
    </row>
    <row r="18" spans="1:44" x14ac:dyDescent="0.25">
      <c r="A18" t="s">
        <v>20</v>
      </c>
      <c r="B18" t="s">
        <v>21</v>
      </c>
      <c r="C18" s="1">
        <v>45042</v>
      </c>
      <c r="D18" s="2">
        <v>275000</v>
      </c>
      <c r="E18" t="s">
        <v>18</v>
      </c>
      <c r="F18" t="s">
        <v>19</v>
      </c>
      <c r="G18" s="2">
        <v>275000</v>
      </c>
      <c r="H18" s="2">
        <v>118900</v>
      </c>
      <c r="I18" s="3">
        <f t="shared" si="3"/>
        <v>43.236363636363635</v>
      </c>
      <c r="J18" s="2">
        <v>280416</v>
      </c>
      <c r="K18" s="2">
        <v>46544</v>
      </c>
      <c r="L18" s="2">
        <f t="shared" si="4"/>
        <v>228456</v>
      </c>
      <c r="M18" s="2">
        <v>251475.265625</v>
      </c>
      <c r="N18" s="4">
        <f t="shared" si="1"/>
        <v>0.90846310245347817</v>
      </c>
      <c r="O18" s="5">
        <v>2528</v>
      </c>
      <c r="P18" s="6">
        <f t="shared" si="2"/>
        <v>90.370253164556956</v>
      </c>
      <c r="Q18" s="2">
        <v>39798</v>
      </c>
      <c r="R18">
        <v>201</v>
      </c>
    </row>
    <row r="19" spans="1:44" x14ac:dyDescent="0.25">
      <c r="A19" s="7" t="s">
        <v>52</v>
      </c>
      <c r="B19" s="8" t="s">
        <v>53</v>
      </c>
      <c r="C19" s="9">
        <v>45518</v>
      </c>
      <c r="D19" s="10">
        <v>1100000</v>
      </c>
      <c r="E19" s="8" t="s">
        <v>18</v>
      </c>
      <c r="F19" s="8" t="s">
        <v>19</v>
      </c>
      <c r="G19" s="10">
        <v>1100000</v>
      </c>
      <c r="H19" s="10">
        <v>401300</v>
      </c>
      <c r="I19" s="11">
        <v>36.481818181818184</v>
      </c>
      <c r="J19" s="2">
        <v>1179869</v>
      </c>
      <c r="K19" s="2">
        <v>155760</v>
      </c>
      <c r="L19" s="2">
        <f t="shared" si="4"/>
        <v>944240</v>
      </c>
      <c r="M19" s="2">
        <v>1024109</v>
      </c>
      <c r="N19" s="4">
        <f t="shared" si="1"/>
        <v>0.92201123122636364</v>
      </c>
      <c r="O19" s="12">
        <v>30344</v>
      </c>
      <c r="P19" s="13">
        <v>31.117848668600054</v>
      </c>
      <c r="Q19" s="2">
        <v>129274</v>
      </c>
      <c r="R19" s="8">
        <v>301</v>
      </c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</row>
    <row r="20" spans="1:44" x14ac:dyDescent="0.25">
      <c r="A20" s="14" t="s">
        <v>54</v>
      </c>
      <c r="B20" t="s">
        <v>55</v>
      </c>
      <c r="C20" s="1">
        <v>45265</v>
      </c>
      <c r="D20" s="2">
        <v>530000</v>
      </c>
      <c r="E20" t="s">
        <v>18</v>
      </c>
      <c r="F20" t="s">
        <v>19</v>
      </c>
      <c r="G20" s="2">
        <v>530000</v>
      </c>
      <c r="H20" s="2">
        <v>161800</v>
      </c>
      <c r="I20" s="3">
        <v>30.528301886792452</v>
      </c>
      <c r="J20" s="2">
        <v>420319</v>
      </c>
      <c r="K20" s="2">
        <v>92928</v>
      </c>
      <c r="L20" s="2">
        <f t="shared" si="4"/>
        <v>437072</v>
      </c>
      <c r="M20" s="2">
        <v>409238.75</v>
      </c>
      <c r="N20" s="4">
        <f t="shared" si="1"/>
        <v>1.068012254460263</v>
      </c>
      <c r="O20" s="5">
        <v>14415</v>
      </c>
      <c r="P20" s="6">
        <v>30.320638224072148</v>
      </c>
      <c r="Q20" s="2">
        <v>78376</v>
      </c>
      <c r="R20">
        <v>301</v>
      </c>
    </row>
    <row r="21" spans="1:44" x14ac:dyDescent="0.25">
      <c r="A21" s="14"/>
      <c r="G21" s="2">
        <f>SUM(G4:G20)</f>
        <v>6322000</v>
      </c>
      <c r="K21" s="2">
        <f>SUM(K4:K20)</f>
        <v>1482910</v>
      </c>
      <c r="L21" s="2">
        <f>SUM(L4:L20)</f>
        <v>4839090</v>
      </c>
      <c r="M21" s="2">
        <f>SUM(M4:M20)</f>
        <v>6001371.0962950001</v>
      </c>
    </row>
    <row r="22" spans="1:44" x14ac:dyDescent="0.25">
      <c r="A22" s="14"/>
      <c r="N22" s="4">
        <f>AVERAGE(N4:N20)</f>
        <v>0.77857355082401158</v>
      </c>
      <c r="O22" s="5" t="s">
        <v>57</v>
      </c>
    </row>
    <row r="23" spans="1:44" x14ac:dyDescent="0.25">
      <c r="A23" s="14" t="s">
        <v>60</v>
      </c>
      <c r="N23" s="4">
        <f>+L21/M21</f>
        <v>0.80633074048486275</v>
      </c>
      <c r="O23" s="5" t="s">
        <v>58</v>
      </c>
    </row>
    <row r="24" spans="1:44" x14ac:dyDescent="0.25">
      <c r="A24" s="14" t="s">
        <v>61</v>
      </c>
      <c r="N24" s="24">
        <v>0.80600000000000005</v>
      </c>
      <c r="O24" s="25" t="s">
        <v>59</v>
      </c>
    </row>
    <row r="25" spans="1:44" x14ac:dyDescent="0.25">
      <c r="A25" s="14"/>
    </row>
    <row r="26" spans="1:44" x14ac:dyDescent="0.25">
      <c r="A26" s="14"/>
    </row>
    <row r="27" spans="1:44" x14ac:dyDescent="0.25">
      <c r="A27" s="14"/>
    </row>
    <row r="28" spans="1:44" x14ac:dyDescent="0.25">
      <c r="A28" s="14"/>
    </row>
    <row r="29" spans="1:44" x14ac:dyDescent="0.25">
      <c r="A29" s="14"/>
    </row>
    <row r="30" spans="1:44" x14ac:dyDescent="0.25">
      <c r="A30" s="14"/>
    </row>
    <row r="31" spans="1:44" x14ac:dyDescent="0.25">
      <c r="A31" s="14"/>
    </row>
    <row r="32" spans="1:44" x14ac:dyDescent="0.25">
      <c r="A32" s="14"/>
    </row>
  </sheetData>
  <sortState xmlns:xlrd2="http://schemas.microsoft.com/office/spreadsheetml/2017/richdata2" ref="A4:AR20">
    <sortCondition ref="N4:N20"/>
  </sortState>
  <mergeCells count="1">
    <mergeCell ref="A1:R1"/>
  </mergeCells>
  <conditionalFormatting sqref="A6:R6 A8:R20">
    <cfRule type="expression" dxfId="1" priority="3" stopIfTrue="1">
      <formula>MOD(ROW(),4)&gt;1</formula>
    </cfRule>
    <cfRule type="expression" dxfId="0" priority="4" stopIfTrue="1">
      <formula>MOD(ROW(),4)&lt;2</formula>
    </cfRule>
  </conditionalFormatting>
  <pageMargins left="0.7" right="0.7" top="0.75" bottom="0.75" header="0.3" footer="0.3"/>
  <pageSetup paperSize="5" scale="6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 Industrial ECF</vt:lpstr>
      <vt:lpstr>'2026 Industrial ECF'!Print_Area</vt:lpstr>
    </vt:vector>
  </TitlesOfParts>
  <Company>Saginaw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Grimshaw, Herbert</dc:creator>
  <cp:lastModifiedBy>Dave Cook</cp:lastModifiedBy>
  <cp:lastPrinted>2026-02-09T20:39:09Z</cp:lastPrinted>
  <dcterms:created xsi:type="dcterms:W3CDTF">2025-11-10T19:45:01Z</dcterms:created>
  <dcterms:modified xsi:type="dcterms:W3CDTF">2026-02-09T23:29:03Z</dcterms:modified>
</cp:coreProperties>
</file>