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B7F9E50-9027-4997-A2D9-40629FE88089}" xr6:coauthVersionLast="47" xr6:coauthVersionMax="47" xr10:uidLastSave="{00000000-0000-0000-0000-000000000000}"/>
  <bookViews>
    <workbookView xWindow="-120" yWindow="-120" windowWidth="29040" windowHeight="15720" xr2:uid="{4F6B3735-7760-44BD-8F5C-AF517503CF6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" l="1"/>
  <c r="P9" i="2"/>
  <c r="Q10" i="2"/>
  <c r="Q9" i="2"/>
  <c r="Q5" i="2"/>
  <c r="Q6" i="2"/>
  <c r="Q7" i="2"/>
  <c r="Q8" i="2"/>
  <c r="Q4" i="2"/>
  <c r="P5" i="2"/>
  <c r="P6" i="2"/>
  <c r="P7" i="2"/>
  <c r="P8" i="2"/>
  <c r="P4" i="2"/>
  <c r="I4" i="2"/>
  <c r="K4" i="2"/>
  <c r="O4" i="2" s="1"/>
  <c r="I5" i="2"/>
  <c r="K5" i="2"/>
  <c r="O5" i="2" s="1"/>
  <c r="I6" i="2"/>
  <c r="K6" i="2"/>
  <c r="O6" i="2"/>
  <c r="I7" i="2"/>
  <c r="K7" i="2"/>
  <c r="O7" i="2" s="1"/>
  <c r="I8" i="2"/>
  <c r="K8" i="2"/>
  <c r="O8" i="2" s="1"/>
  <c r="D9" i="2"/>
  <c r="G9" i="2"/>
  <c r="H9" i="2"/>
  <c r="J9" i="2"/>
  <c r="L9" i="2"/>
  <c r="M9" i="2"/>
  <c r="I10" i="2" l="1"/>
  <c r="I11" i="2"/>
  <c r="K9" i="2"/>
  <c r="M11" i="2" l="1"/>
</calcChain>
</file>

<file path=xl/sharedStrings.xml><?xml version="1.0" encoding="utf-8"?>
<sst xmlns="http://schemas.openxmlformats.org/spreadsheetml/2006/main" count="72" uniqueCount="46">
  <si>
    <t>Parcel Number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</si>
  <si>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</si>
  <si>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</si>
  <si>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</si>
  <si>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</si>
  <si>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</si>
  <si>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</si>
  <si>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</si>
  <si>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</si>
  <si>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</si>
  <si>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</si>
  <si>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</si>
  <si>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</si>
  <si>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Dollars/FF</t>
  </si>
  <si>
    <t>Actual Front</t>
  </si>
  <si>
    <t>ECF Area</t>
  </si>
  <si>
    <t>Liber/Page</t>
  </si>
  <si>
    <t>Land Table</t>
  </si>
  <si>
    <t>Class</t>
  </si>
  <si>
    <t>Rate Group 1</t>
  </si>
  <si>
    <t>25-11-4-12-1122-000</t>
  </si>
  <si>
    <t>4095 AMELIA</t>
  </si>
  <si>
    <t>WD</t>
  </si>
  <si>
    <t>03-ARM'S LENGTH</t>
  </si>
  <si>
    <t>4060</t>
  </si>
  <si>
    <t>YURCSO SUB</t>
  </si>
  <si>
    <t>401</t>
  </si>
  <si>
    <t>25-11-4-12-1135-000</t>
  </si>
  <si>
    <t>4105 PEGGY</t>
  </si>
  <si>
    <t>25-11-4-12-1157-000</t>
  </si>
  <si>
    <t>4145 NANCY</t>
  </si>
  <si>
    <t>25-11-4-12-1164-000</t>
  </si>
  <si>
    <t>4175 PEGGY</t>
  </si>
  <si>
    <t>25-11-4-12-1170-000</t>
  </si>
  <si>
    <t>4176 AMELIA</t>
  </si>
  <si>
    <t>Totals:</t>
  </si>
  <si>
    <t>Sale. Ratio =&gt;</t>
  </si>
  <si>
    <t>Average</t>
  </si>
  <si>
    <t>Std. Dev. =&gt;</t>
  </si>
  <si>
    <t>per FF=&gt;</t>
  </si>
  <si>
    <t>Allocation</t>
  </si>
  <si>
    <t>Aggregate</t>
  </si>
  <si>
    <t>Use</t>
  </si>
  <si>
    <t xml:space="preserve">LAND </t>
  </si>
  <si>
    <t>SPAULDING 2026 VALUE ANALYSIS YURCSO SUB</t>
  </si>
  <si>
    <t>11% Allocation PFF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</si>
</sst>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  <numFmt numFmtId="173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right"/>
    </xf>
    <xf numFmtId="6" fontId="0" fillId="0" borderId="0" xfId="0" applyNumberFormat="1"/>
    <xf numFmtId="6" fontId="4" fillId="3" borderId="1" xfId="0" applyNumberFormat="1" applyFont="1" applyFill="1" applyBorder="1"/>
    <xf numFmtId="6" fontId="4" fillId="3" borderId="0" xfId="0" applyNumberFormat="1" applyFont="1" applyFill="1" applyBorder="1"/>
    <xf numFmtId="6" fontId="4" fillId="3" borderId="2" xfId="0" applyNumberFormat="1" applyFont="1" applyFill="1" applyBorder="1"/>
    <xf numFmtId="164" fontId="0" fillId="0" borderId="0" xfId="0" applyNumberFormat="1"/>
    <xf numFmtId="164" fontId="4" fillId="3" borderId="1" xfId="0" applyNumberFormat="1" applyFont="1" applyFill="1" applyBorder="1"/>
    <xf numFmtId="164" fontId="4" fillId="3" borderId="0" xfId="0" applyNumberFormat="1" applyFont="1" applyFill="1" applyBorder="1"/>
    <xf numFmtId="164" fontId="4" fillId="3" borderId="2" xfId="0" applyNumberFormat="1" applyFont="1" applyFill="1" applyBorder="1"/>
    <xf numFmtId="165" fontId="0" fillId="0" borderId="0" xfId="0" applyNumberFormat="1"/>
    <xf numFmtId="165" fontId="4" fillId="3" borderId="1" xfId="0" applyNumberFormat="1" applyFont="1" applyFill="1" applyBorder="1"/>
    <xf numFmtId="165" fontId="4" fillId="3" borderId="0" xfId="0" applyNumberFormat="1" applyFont="1" applyFill="1" applyBorder="1"/>
    <xf numFmtId="165" fontId="4" fillId="3" borderId="2" xfId="0" applyNumberFormat="1" applyFont="1" applyFill="1" applyBorder="1"/>
    <xf numFmtId="166" fontId="0" fillId="0" borderId="0" xfId="0" applyNumberFormat="1"/>
    <xf numFmtId="166" fontId="4" fillId="3" borderId="1" xfId="0" applyNumberFormat="1" applyFont="1" applyFill="1" applyBorder="1"/>
    <xf numFmtId="166" fontId="4" fillId="3" borderId="0" xfId="0" applyNumberFormat="1" applyFont="1" applyFill="1" applyBorder="1"/>
    <xf numFmtId="167" fontId="0" fillId="0" borderId="0" xfId="0" applyNumberFormat="1"/>
    <xf numFmtId="167" fontId="4" fillId="3" borderId="1" xfId="0" applyNumberFormat="1" applyFont="1" applyFill="1" applyBorder="1"/>
    <xf numFmtId="167" fontId="4" fillId="3" borderId="0" xfId="0" applyNumberFormat="1" applyFont="1" applyFill="1" applyBorder="1"/>
    <xf numFmtId="167" fontId="4" fillId="3" borderId="2" xfId="0" applyNumberFormat="1" applyFont="1" applyFill="1" applyBorder="1"/>
    <xf numFmtId="40" fontId="0" fillId="0" borderId="0" xfId="0" applyNumberFormat="1"/>
    <xf numFmtId="40" fontId="4" fillId="3" borderId="1" xfId="0" applyNumberFormat="1" applyFont="1" applyFill="1" applyBorder="1"/>
    <xf numFmtId="40" fontId="4" fillId="3" borderId="0" xfId="0" applyNumberFormat="1" applyFont="1" applyFill="1" applyBorder="1"/>
    <xf numFmtId="168" fontId="4" fillId="3" borderId="2" xfId="0" applyNumberFormat="1" applyFont="1" applyFill="1" applyBorder="1"/>
    <xf numFmtId="0" fontId="3" fillId="2" borderId="0" xfId="0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 wrapText="1"/>
    </xf>
    <xf numFmtId="6" fontId="3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6" fontId="3" fillId="2" borderId="0" xfId="0" applyNumberFormat="1" applyFont="1" applyFill="1" applyAlignment="1">
      <alignment horizontal="center" wrapText="1"/>
    </xf>
    <xf numFmtId="167" fontId="3" fillId="2" borderId="0" xfId="0" applyNumberFormat="1" applyFont="1" applyFill="1" applyAlignment="1">
      <alignment horizontal="center" wrapText="1"/>
    </xf>
    <xf numFmtId="40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3" borderId="1" xfId="0" applyNumberFormat="1" applyFont="1" applyFill="1" applyBorder="1"/>
    <xf numFmtId="9" fontId="4" fillId="3" borderId="0" xfId="2" applyFont="1" applyFill="1" applyBorder="1"/>
    <xf numFmtId="40" fontId="4" fillId="4" borderId="2" xfId="0" applyNumberFormat="1" applyFont="1" applyFill="1" applyBorder="1"/>
    <xf numFmtId="0" fontId="2" fillId="0" borderId="0" xfId="0" applyFont="1" applyAlignment="1">
      <alignment horizontal="center"/>
    </xf>
    <xf numFmtId="173" fontId="0" fillId="0" borderId="0" xfId="1" applyNumberFormat="1" applyFont="1"/>
    <xf numFmtId="173" fontId="4" fillId="3" borderId="1" xfId="1" applyNumberFormat="1" applyFont="1" applyFill="1" applyBorder="1"/>
    <xf numFmtId="173" fontId="4" fillId="3" borderId="0" xfId="1" applyNumberFormat="1" applyFont="1" applyFill="1" applyBorder="1"/>
    <xf numFmtId="173" fontId="4" fillId="4" borderId="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9AAC-C285-44ED-8045-FE425F63FD59}">
  <sheetPr>
    <pageSetUpPr fitToPage="1"/>
  </sheetPr>
  <dimension ref="A1:AM11"/>
  <sheetViews>
    <sheetView tabSelected="1" workbookViewId="0">
      <selection activeCell="Q11" sqref="Q11"/>
    </sheetView>
  </sheetViews>
  <sheetFormatPr defaultRowHeight="15" x14ac:dyDescent="0.25"/>
  <cols>
    <col min="1" max="1" width="20.140625" customWidth="1"/>
    <col min="2" max="2" width="13.5703125" customWidth="1"/>
    <col min="3" max="3" width="12.140625" style="19" customWidth="1"/>
    <col min="4" max="4" width="13.7109375" style="11" customWidth="1"/>
    <col min="5" max="5" width="5.42578125" customWidth="1"/>
    <col min="6" max="6" width="20.5703125" customWidth="1"/>
    <col min="7" max="7" width="11.5703125" style="11" customWidth="1"/>
    <col min="8" max="8" width="13.42578125" style="11" customWidth="1"/>
    <col min="9" max="9" width="10.5703125" style="15" customWidth="1"/>
    <col min="10" max="10" width="12.42578125" style="11" customWidth="1"/>
    <col min="11" max="11" width="12.7109375" style="11" customWidth="1"/>
    <col min="12" max="12" width="12.85546875" style="11" customWidth="1"/>
    <col min="13" max="13" width="10.28515625" style="23" customWidth="1"/>
    <col min="14" max="14" width="8" style="26" customWidth="1"/>
    <col min="15" max="15" width="7.7109375" style="11" customWidth="1"/>
    <col min="16" max="16" width="13.5703125" style="11" customWidth="1"/>
    <col min="17" max="17" width="9.85546875" style="11" customWidth="1"/>
    <col min="18" max="18" width="9.7109375" style="30" customWidth="1"/>
    <col min="19" max="19" width="9.7109375" style="2" customWidth="1"/>
    <col min="20" max="20" width="16.7109375" customWidth="1"/>
    <col min="21" max="21" width="15.7109375" customWidth="1"/>
    <col min="22" max="23" width="13" customWidth="1"/>
  </cols>
  <sheetData>
    <row r="1" spans="1:39" x14ac:dyDescent="0.25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3" spans="1:39" s="43" customFormat="1" ht="45" x14ac:dyDescent="0.25">
      <c r="A3" s="34" t="s">
        <v>0</v>
      </c>
      <c r="B3" s="34" t="s">
        <v>43</v>
      </c>
      <c r="C3" s="35" t="s">
        <v>1</v>
      </c>
      <c r="D3" s="36" t="s">
        <v>2</v>
      </c>
      <c r="E3" s="34" t="s">
        <v>3</v>
      </c>
      <c r="F3" s="34" t="s">
        <v>4</v>
      </c>
      <c r="G3" s="36" t="s">
        <v>5</v>
      </c>
      <c r="H3" s="36" t="s">
        <v>6</v>
      </c>
      <c r="I3" s="37" t="s">
        <v>7</v>
      </c>
      <c r="J3" s="36" t="s">
        <v>8</v>
      </c>
      <c r="K3" s="36" t="s">
        <v>9</v>
      </c>
      <c r="L3" s="36" t="s">
        <v>10</v>
      </c>
      <c r="M3" s="38" t="s">
        <v>11</v>
      </c>
      <c r="N3" s="39" t="s">
        <v>12</v>
      </c>
      <c r="O3" s="36" t="s">
        <v>13</v>
      </c>
      <c r="P3" s="36" t="s">
        <v>40</v>
      </c>
      <c r="Q3" s="36" t="s">
        <v>45</v>
      </c>
      <c r="R3" s="40" t="s">
        <v>14</v>
      </c>
      <c r="S3" s="41" t="s">
        <v>15</v>
      </c>
      <c r="T3" s="34" t="s">
        <v>16</v>
      </c>
      <c r="U3" s="34" t="s">
        <v>17</v>
      </c>
      <c r="V3" s="34" t="s">
        <v>18</v>
      </c>
      <c r="W3" s="34" t="s">
        <v>19</v>
      </c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</row>
    <row r="4" spans="1:39" x14ac:dyDescent="0.25">
      <c r="A4" t="s">
        <v>20</v>
      </c>
      <c r="B4" t="s">
        <v>21</v>
      </c>
      <c r="C4" s="19">
        <v>45159</v>
      </c>
      <c r="D4" s="11">
        <v>150000</v>
      </c>
      <c r="E4" t="s">
        <v>22</v>
      </c>
      <c r="F4" t="s">
        <v>23</v>
      </c>
      <c r="G4" s="11">
        <v>150000</v>
      </c>
      <c r="H4" s="11">
        <v>64800</v>
      </c>
      <c r="I4" s="15">
        <f>H4/G4*100</f>
        <v>43.2</v>
      </c>
      <c r="J4" s="11">
        <v>129522</v>
      </c>
      <c r="K4" s="11">
        <f>G4-116062</f>
        <v>33938</v>
      </c>
      <c r="L4" s="11">
        <v>13460</v>
      </c>
      <c r="M4" s="23">
        <v>73.150122999999994</v>
      </c>
      <c r="N4" s="26">
        <v>125</v>
      </c>
      <c r="O4" s="11">
        <f>K4/M4</f>
        <v>463.950005935055</v>
      </c>
      <c r="P4" s="44">
        <f>+L4/J4</f>
        <v>0.10392056947854418</v>
      </c>
      <c r="Q4" s="49">
        <f>0.11*G4/M4</f>
        <v>225.56353049467876</v>
      </c>
      <c r="R4" s="30">
        <v>80</v>
      </c>
      <c r="S4" s="3" t="s">
        <v>24</v>
      </c>
      <c r="T4">
        <v>25023019006</v>
      </c>
      <c r="U4" t="s">
        <v>25</v>
      </c>
      <c r="V4" s="4" t="s">
        <v>26</v>
      </c>
      <c r="W4" t="s">
        <v>25</v>
      </c>
      <c r="AD4" s="1"/>
      <c r="AF4" s="1"/>
    </row>
    <row r="5" spans="1:39" x14ac:dyDescent="0.25">
      <c r="A5" t="s">
        <v>27</v>
      </c>
      <c r="B5" t="s">
        <v>28</v>
      </c>
      <c r="C5" s="19">
        <v>45411</v>
      </c>
      <c r="D5" s="11">
        <v>74000</v>
      </c>
      <c r="E5" t="s">
        <v>22</v>
      </c>
      <c r="F5" t="s">
        <v>23</v>
      </c>
      <c r="G5" s="11">
        <v>74000</v>
      </c>
      <c r="H5" s="11">
        <v>52900</v>
      </c>
      <c r="I5" s="15">
        <f>H5/G5*100</f>
        <v>71.486486486486484</v>
      </c>
      <c r="J5" s="11">
        <v>105727</v>
      </c>
      <c r="K5" s="11">
        <f>G5-90489</f>
        <v>-16489</v>
      </c>
      <c r="L5" s="11">
        <v>15238</v>
      </c>
      <c r="M5" s="23">
        <v>82.813187999999997</v>
      </c>
      <c r="N5" s="26">
        <v>154</v>
      </c>
      <c r="O5" s="11">
        <f>K5/M5</f>
        <v>-199.11079863270086</v>
      </c>
      <c r="P5" s="44">
        <f t="shared" ref="P5:P8" si="0">+L5/J5</f>
        <v>0.14412590918119308</v>
      </c>
      <c r="Q5" s="49">
        <f t="shared" ref="Q5:Q8" si="1">0.11*G5/M5</f>
        <v>98.293523007470753</v>
      </c>
      <c r="R5" s="30">
        <v>82</v>
      </c>
      <c r="S5" s="3" t="s">
        <v>24</v>
      </c>
      <c r="T5">
        <v>2024011333</v>
      </c>
      <c r="U5" t="s">
        <v>25</v>
      </c>
      <c r="V5" s="4" t="s">
        <v>26</v>
      </c>
      <c r="W5" t="s">
        <v>25</v>
      </c>
    </row>
    <row r="6" spans="1:39" x14ac:dyDescent="0.25">
      <c r="A6" t="s">
        <v>29</v>
      </c>
      <c r="B6" t="s">
        <v>30</v>
      </c>
      <c r="C6" s="19">
        <v>45379</v>
      </c>
      <c r="D6" s="11">
        <v>155000</v>
      </c>
      <c r="E6" t="s">
        <v>22</v>
      </c>
      <c r="F6" t="s">
        <v>23</v>
      </c>
      <c r="G6" s="11">
        <v>155000</v>
      </c>
      <c r="H6" s="11">
        <v>64000</v>
      </c>
      <c r="I6" s="15">
        <f>H6/G6*100</f>
        <v>41.29032258064516</v>
      </c>
      <c r="J6" s="11">
        <v>128093</v>
      </c>
      <c r="K6" s="11">
        <f>G6-114424</f>
        <v>40576</v>
      </c>
      <c r="L6" s="11">
        <v>13669</v>
      </c>
      <c r="M6" s="23">
        <v>74.287566999999996</v>
      </c>
      <c r="N6" s="26">
        <v>117</v>
      </c>
      <c r="O6" s="11">
        <f>K6/M6</f>
        <v>546.20176213335947</v>
      </c>
      <c r="P6" s="44">
        <f t="shared" si="0"/>
        <v>0.10671152990405408</v>
      </c>
      <c r="Q6" s="49">
        <f t="shared" si="1"/>
        <v>229.5135066141014</v>
      </c>
      <c r="R6" s="30">
        <v>85</v>
      </c>
      <c r="S6" s="3" t="s">
        <v>24</v>
      </c>
      <c r="T6">
        <v>2024005944</v>
      </c>
      <c r="U6" t="s">
        <v>25</v>
      </c>
      <c r="V6" s="4" t="s">
        <v>26</v>
      </c>
      <c r="W6" t="s">
        <v>25</v>
      </c>
    </row>
    <row r="7" spans="1:39" x14ac:dyDescent="0.25">
      <c r="A7" t="s">
        <v>31</v>
      </c>
      <c r="B7" t="s">
        <v>32</v>
      </c>
      <c r="C7" s="19">
        <v>45069</v>
      </c>
      <c r="D7" s="11">
        <v>143480</v>
      </c>
      <c r="E7" t="s">
        <v>22</v>
      </c>
      <c r="F7" t="s">
        <v>23</v>
      </c>
      <c r="G7" s="11">
        <v>143480</v>
      </c>
      <c r="H7" s="11">
        <v>70600</v>
      </c>
      <c r="I7" s="15">
        <f>H7/G7*100</f>
        <v>49.205464176191803</v>
      </c>
      <c r="J7" s="11">
        <v>141180</v>
      </c>
      <c r="K7" s="11">
        <f>G7-127420</f>
        <v>16060</v>
      </c>
      <c r="L7" s="11">
        <v>13760</v>
      </c>
      <c r="M7" s="23">
        <v>74.783242999999999</v>
      </c>
      <c r="N7" s="26">
        <v>148</v>
      </c>
      <c r="O7" s="11">
        <f>K7/M7</f>
        <v>214.753992415119</v>
      </c>
      <c r="P7" s="44">
        <f t="shared" si="0"/>
        <v>9.7464230060915147E-2</v>
      </c>
      <c r="Q7" s="49">
        <f t="shared" si="1"/>
        <v>211.04727966932379</v>
      </c>
      <c r="R7" s="30">
        <v>74</v>
      </c>
      <c r="S7" s="3" t="s">
        <v>24</v>
      </c>
      <c r="T7">
        <v>2023013058</v>
      </c>
      <c r="U7" t="s">
        <v>25</v>
      </c>
      <c r="V7" s="4" t="s">
        <v>26</v>
      </c>
      <c r="W7" t="s">
        <v>25</v>
      </c>
    </row>
    <row r="8" spans="1:39" ht="15.75" thickBot="1" x14ac:dyDescent="0.3">
      <c r="A8" t="s">
        <v>33</v>
      </c>
      <c r="B8" t="s">
        <v>34</v>
      </c>
      <c r="C8" s="19">
        <v>45639</v>
      </c>
      <c r="D8" s="11">
        <v>139000</v>
      </c>
      <c r="E8" t="s">
        <v>22</v>
      </c>
      <c r="F8" t="s">
        <v>23</v>
      </c>
      <c r="G8" s="11">
        <v>139000</v>
      </c>
      <c r="H8" s="11">
        <v>72200</v>
      </c>
      <c r="I8" s="15">
        <f>H8/G8*100</f>
        <v>51.942446043165468</v>
      </c>
      <c r="J8" s="11">
        <v>144330</v>
      </c>
      <c r="K8" s="11">
        <f>G8-130125</f>
        <v>8875</v>
      </c>
      <c r="L8" s="11">
        <v>14205</v>
      </c>
      <c r="M8" s="23">
        <v>77.198969000000005</v>
      </c>
      <c r="N8" s="26">
        <v>148</v>
      </c>
      <c r="O8" s="11">
        <f>K8/M8</f>
        <v>114.96267521396561</v>
      </c>
      <c r="P8" s="44">
        <f t="shared" si="0"/>
        <v>9.8420286842652249E-2</v>
      </c>
      <c r="Q8" s="49">
        <f t="shared" si="1"/>
        <v>198.05963988975031</v>
      </c>
      <c r="R8" s="30">
        <v>77</v>
      </c>
      <c r="S8" s="3" t="s">
        <v>24</v>
      </c>
      <c r="T8">
        <v>2025000259</v>
      </c>
      <c r="U8" t="s">
        <v>25</v>
      </c>
      <c r="V8" s="4" t="s">
        <v>26</v>
      </c>
      <c r="W8" t="s">
        <v>25</v>
      </c>
    </row>
    <row r="9" spans="1:39" ht="15.75" thickTop="1" x14ac:dyDescent="0.25">
      <c r="A9" s="5"/>
      <c r="B9" s="5"/>
      <c r="C9" s="20" t="s">
        <v>35</v>
      </c>
      <c r="D9" s="12">
        <f>+SUM(D4:D8)</f>
        <v>661480</v>
      </c>
      <c r="E9" s="5"/>
      <c r="F9" s="5"/>
      <c r="G9" s="12">
        <f>+SUM(G4:G8)</f>
        <v>661480</v>
      </c>
      <c r="H9" s="12">
        <f>+SUM(H4:H8)</f>
        <v>324500</v>
      </c>
      <c r="I9" s="16"/>
      <c r="J9" s="12">
        <f>+SUM(J4:J8)</f>
        <v>648852</v>
      </c>
      <c r="K9" s="12">
        <f>+SUM(K4:K8)</f>
        <v>82960</v>
      </c>
      <c r="L9" s="12">
        <f>+SUM(L4:L8)</f>
        <v>70332</v>
      </c>
      <c r="M9" s="24">
        <f>+SUM(M4:M8)</f>
        <v>382.23308999999995</v>
      </c>
      <c r="N9" s="27"/>
      <c r="O9" s="12"/>
      <c r="P9" s="45">
        <f>AVERAGE(P4:P8)</f>
        <v>0.11012850509347176</v>
      </c>
      <c r="Q9" s="50">
        <f>AVERAGE(Q4:Q8)</f>
        <v>192.49549593506498</v>
      </c>
      <c r="R9" s="31" t="s">
        <v>37</v>
      </c>
      <c r="S9" s="6"/>
      <c r="T9" s="5"/>
      <c r="U9" s="5"/>
      <c r="V9" s="5"/>
      <c r="W9" s="5"/>
    </row>
    <row r="10" spans="1:39" x14ac:dyDescent="0.25">
      <c r="A10" s="7"/>
      <c r="B10" s="7"/>
      <c r="C10" s="21"/>
      <c r="D10" s="13"/>
      <c r="E10" s="7"/>
      <c r="F10" s="7"/>
      <c r="G10" s="13"/>
      <c r="H10" s="13" t="s">
        <v>36</v>
      </c>
      <c r="I10" s="17">
        <f>H9/G9*100</f>
        <v>49.056660821188849</v>
      </c>
      <c r="J10" s="13"/>
      <c r="K10" s="13"/>
      <c r="L10" s="13" t="s">
        <v>37</v>
      </c>
      <c r="M10" s="25"/>
      <c r="N10" s="28"/>
      <c r="O10" s="13"/>
      <c r="P10" s="46">
        <f>+L9/J9</f>
        <v>0.10839451831850715</v>
      </c>
      <c r="Q10" s="51">
        <f>0.11*G9/M9</f>
        <v>190.36237809761582</v>
      </c>
      <c r="R10" s="32" t="s">
        <v>41</v>
      </c>
      <c r="S10" s="8"/>
      <c r="T10" s="7"/>
      <c r="U10" s="7"/>
      <c r="V10" s="7"/>
      <c r="W10" s="7"/>
    </row>
    <row r="11" spans="1:39" x14ac:dyDescent="0.25">
      <c r="A11" s="9"/>
      <c r="B11" s="9"/>
      <c r="C11" s="22"/>
      <c r="D11" s="14"/>
      <c r="E11" s="9"/>
      <c r="F11" s="9"/>
      <c r="G11" s="14"/>
      <c r="H11" s="14" t="s">
        <v>38</v>
      </c>
      <c r="I11" s="18">
        <f>STDEV(I4:I8)</f>
        <v>12.021019519022229</v>
      </c>
      <c r="J11" s="14"/>
      <c r="K11" s="14"/>
      <c r="L11" s="14" t="s">
        <v>39</v>
      </c>
      <c r="M11" s="33">
        <f>K9/M9</f>
        <v>217.04034048962117</v>
      </c>
      <c r="N11" s="29"/>
      <c r="O11" s="14"/>
      <c r="P11" s="14"/>
      <c r="Q11" s="52">
        <v>190</v>
      </c>
      <c r="R11" s="47" t="s">
        <v>42</v>
      </c>
      <c r="S11" s="10"/>
      <c r="T11" s="9"/>
      <c r="U11" s="9"/>
      <c r="V11" s="9"/>
      <c r="W11" s="9"/>
    </row>
  </sheetData>
  <mergeCells count="1">
    <mergeCell ref="A1:W1"/>
  </mergeCells>
  <conditionalFormatting sqref="A4:W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paperSize="5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A458-9E26-4054-B2BA-3509A04CE7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David Cook</cp:lastModifiedBy>
  <cp:lastPrinted>2026-02-07T21:48:09Z</cp:lastPrinted>
  <dcterms:created xsi:type="dcterms:W3CDTF">2026-02-07T21:29:01Z</dcterms:created>
  <dcterms:modified xsi:type="dcterms:W3CDTF">2026-02-07T22:27:04Z</dcterms:modified>
</cp:coreProperties>
</file>